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IVI CONSOLIDÉ" sheetId="1" state="visible" r:id="rId3"/>
    <sheet name="PAR CATÉGORIE" sheetId="2" state="visible" r:id="rId4"/>
    <sheet name="PAR BAILLEUR" sheetId="3" state="visible" r:id="rId5"/>
    <sheet name="TABLEAU DE BORD" sheetId="4" state="visible" r:id="rId6"/>
    <sheet name="KPI PERFORMANCE" sheetId="5" state="visible" r:id="rId7"/>
    <sheet name="LÉGENDE &amp; GUIDE" sheetId="6" state="visible" r:id="rId8"/>
    <sheet name="LISTES_REF" sheetId="7" state="hidden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<sst xmlns="http://schemas.openxmlformats.org/spreadsheetml/2006/main" count="1304" uniqueCount="735">
  <si>
    <t xml:space="preserve">PROGRAMME OGT SIT — TABLEAU DE SUIVI DES PROJETS D'INVESTISSEMENT  |  BAD · PNUD · BANQUE MONDIALE · FMI · ÉTATS · SECTEUR PRIVÉ  |  GABON · CÔTE D'IVOIRE · SÉNÉGAL  |  30/08/2023 — 31/12/2026</t>
  </si>
  <si>
    <t xml:space="preserve">🏷  IDENTIFICATION ET NATURE DU PROJET</t>
  </si>
  <si>
    <t xml:space="preserve">👥  BÉNÉFICIAIRES &amp; TERRITOIRES</t>
  </si>
  <si>
    <t xml:space="preserve">📅  DATES CLÉS</t>
  </si>
  <si>
    <t xml:space="preserve">💰  FINANCEMENT PAR BAILLEUR (MMFCFA)</t>
  </si>
  <si>
    <t xml:space="preserve">📊  DÉCAISSEMENT &amp; TRANSFERTS</t>
  </si>
  <si>
    <t xml:space="preserve">🚦  SUIVI DE LIVRAISON</t>
  </si>
  <si>
    <t xml:space="preserve">🛰  OGT SIT</t>
  </si>
  <si>
    <t xml:space="preserve">🌿  OBSERVATIONS TERRAIN &amp; RISQUES</t>
  </si>
  <si>
    <t xml:space="preserve">📈  INDICATEURS DE PERFORMANCE (KPI) — OGT SIT</t>
  </si>
  <si>
    <t xml:space="preserve">BAD</t>
  </si>
  <si>
    <t xml:space="preserve">PNUD</t>
  </si>
  <si>
    <t xml:space="preserve">BANQUE MONDIALE</t>
  </si>
  <si>
    <t xml:space="preserve">FMI</t>
  </si>
  <si>
    <t xml:space="preserve">CONTRIBUTION ÉTAT</t>
  </si>
  <si>
    <t xml:space="preserve">SECTEUR PRIVÉ</t>
  </si>
  <si>
    <t xml:space="preserve">✅ LIVRÉ  🔄 EN COURS  ⏳ EN ATTENTE  ❌ ABANDONNÉ</t>
  </si>
  <si>
    <t xml:space="preserve">Terrain: Retard transfert | Audit fiduciaire | Cond. préalables | Résistance locale</t>
  </si>
  <si>
    <t xml:space="preserve">KPI: Taux exec. budg. | Taux retard | Coût/bénéf. | Impact territorial | Satisfaction | Délai livraison</t>
  </si>
  <si>
    <t xml:space="preserve">🏛 PROVINCES</t>
  </si>
  <si>
    <t xml:space="preserve">🏙 VILLES</t>
  </si>
  <si>
    <t xml:space="preserve">🏡 COLLECTIVITÉS TERRITORIALES</t>
  </si>
  <si>
    <t xml:space="preserve">🌾 VILLAGES</t>
  </si>
  <si>
    <t xml:space="preserve">🏘 COMMUNES RURALES</t>
  </si>
  <si>
    <t xml:space="preserve">🤝 GROUPES ASSOCIATIFS D'INTÉRÊT PUBLIC</t>
  </si>
  <si>
    <t xml:space="preserve">↔ INTERCONNEXION OGT SIT</t>
  </si>
  <si>
    <t xml:space="preserve">Niveau risque: FAIBLE | MODÉRÉ | ÉLEVÉ | CRITIQUE</t>
  </si>
  <si>
    <t xml:space="preserve">Score KPI: 0–100 | Indice impact: 1–5 | Satisfaction: % | Délai: nb jours</t>
  </si>
  <si>
    <t xml:space="preserve">🔵 SOCIAL</t>
  </si>
  <si>
    <t xml:space="preserve">🔷 EDUCATION</t>
  </si>
  <si>
    <t xml:space="preserve">🟢 ENVIRONNEMENT</t>
  </si>
  <si>
    <t xml:space="preserve">🟠 SANTÉ</t>
  </si>
  <si>
    <t xml:space="preserve">🟤 AGRO-INDUSTRIE</t>
  </si>
  <si>
    <t xml:space="preserve">🌿 AGRICULTURE &amp; ÉLEVAGE</t>
  </si>
  <si>
    <t xml:space="preserve">Montants en Millions de Francs CFA (MMFCFA)</t>
  </si>
  <si>
    <t xml:space="preserve">Nomenclature stricte — liste déroulante validée</t>
  </si>
  <si>
    <t xml:space="preserve">Calculs automatiques basés sur les données saisies dans le tableau</t>
  </si>
  <si>
    <t xml:space="preserve">N°</t>
  </si>
  <si>
    <t xml:space="preserve">PAYS</t>
  </si>
  <si>
    <t xml:space="preserve">CODE</t>
  </si>
  <si>
    <t xml:space="preserve">CATÉGORIE
SECTORIELLE</t>
  </si>
  <si>
    <t xml:space="preserve">NOM DU PROJET</t>
  </si>
  <si>
    <t xml:space="preserve">NATURE DU PROJET</t>
  </si>
  <si>
    <t xml:space="preserve">TYPE DE
BÉNÉFICIAIRE</t>
  </si>
  <si>
    <t xml:space="preserve">BÉNÉFICIAIRES
DÉTAILLÉS</t>
  </si>
  <si>
    <t xml:space="preserve">DATE
APPROBATION</t>
  </si>
  <si>
    <t xml:space="preserve">DATE
DÉBUT</t>
  </si>
  <si>
    <t xml:space="preserve">DATE FIN
PRÉVUE</t>
  </si>
  <si>
    <t xml:space="preserve">BAD
(MMFCFA)</t>
  </si>
  <si>
    <t xml:space="preserve">PNUD
(MMFCFA)</t>
  </si>
  <si>
    <t xml:space="preserve">BANQUE MONDIALE
(MMFCFA)</t>
  </si>
  <si>
    <t xml:space="preserve">FMI
(MMFCFA)</t>
  </si>
  <si>
    <t xml:space="preserve">CONTRIBUTION
ÉTAT (MMFCFA)</t>
  </si>
  <si>
    <t xml:space="preserve">SECTEUR
PRIVÉ (MMFCFA)</t>
  </si>
  <si>
    <t xml:space="preserve">TOTAL
APPROUVÉ
(MMFCFA)</t>
  </si>
  <si>
    <t xml:space="preserve">MONTANT
DÉCAISSÉ
(MMFCFA)</t>
  </si>
  <si>
    <t xml:space="preserve">TAUX
DÉCAISS.</t>
  </si>
  <si>
    <t xml:space="preserve">NB TRANCHES
VERSÉES</t>
  </si>
  <si>
    <t xml:space="preserve">TRANSFERT
COLL. LOCALES</t>
  </si>
  <si>
    <t xml:space="preserve">STATUT
LIVRAISON</t>
  </si>
  <si>
    <t xml:space="preserve">DATE
LIVRAISON</t>
  </si>
  <si>
    <t xml:space="preserve">MOTIF NON
LIVRAISON</t>
  </si>
  <si>
    <t xml:space="preserve">% AVANCT
PHYSIQUE</t>
  </si>
  <si>
    <t xml:space="preserve">IMPACT SIT
MESURÉ</t>
  </si>
  <si>
    <t xml:space="preserve">OBSERVATIONS</t>
  </si>
  <si>
    <t xml:space="preserve">OBSERVATIONS
TERRAIN</t>
  </si>
  <si>
    <t xml:space="preserve">MOTIF DE RETARD
(nomenclature)</t>
  </si>
  <si>
    <t xml:space="preserve">NIVEAU DE RISQUE</t>
  </si>
  <si>
    <t xml:space="preserve">DATE DERNIÈRE
MISION TERRAIN</t>
  </si>
  <si>
    <t xml:space="preserve">TAUX D'EXÉCUTION
BUDGÉTAIRE</t>
  </si>
  <si>
    <t xml:space="preserve">TAUX DE RETARD
(%)</t>
  </si>
  <si>
    <t xml:space="preserve">COÛT MOYEN / BÉNÉF.
(FCFA)</t>
  </si>
  <si>
    <t xml:space="preserve">NB BÉNÉFICIAIRES
DIRECTS</t>
  </si>
  <si>
    <t xml:space="preserve">INDICE D'IMPACT
TERRITORIAL</t>
  </si>
  <si>
    <t xml:space="preserve">TAUX SATISFACTION
COLLECTIVITÉS</t>
  </si>
  <si>
    <t xml:space="preserve">DÉLAI MOYEN
LIVRAISON (jours)</t>
  </si>
  <si>
    <t xml:space="preserve">SCORE KPI
GLOBAL</t>
  </si>
  <si>
    <t xml:space="preserve">GABON</t>
  </si>
  <si>
    <t xml:space="preserve">GA-SOC-01</t>
  </si>
  <si>
    <t xml:space="preserve">SOCIAL</t>
  </si>
  <si>
    <t xml:space="preserve">Programme Protection Sociale et Transferts Monétaires — Ménages Vulnérables</t>
  </si>
  <si>
    <t xml:space="preserve">Transferts sociaux / Filets sécu.</t>
  </si>
  <si>
    <t xml:space="preserve">Groupes associatifs / Communes</t>
  </si>
  <si>
    <t xml:space="preserve">Assoc. veuves, ménages vulnérables — Estuaire</t>
  </si>
  <si>
    <t xml:space="preserve">15/09/2023</t>
  </si>
  <si>
    <t xml:space="preserve">01/01/2024</t>
  </si>
  <si>
    <t xml:space="preserve">31/12/2026</t>
  </si>
  <si>
    <t xml:space="preserve">OUI</t>
  </si>
  <si>
    <t xml:space="preserve">EN COURS</t>
  </si>
  <si>
    <t xml:space="preserve">6 400 ménages actifs</t>
  </si>
  <si>
    <t xml:space="preserve">Registre social SIT</t>
  </si>
  <si>
    <t xml:space="preserve">Paiement mensuel opérationnel. Coordination avec registre national renforcée.</t>
  </si>
  <si>
    <t xml:space="preserve">Retard de transfert de fonds</t>
  </si>
  <si>
    <t xml:space="preserve">FAIBLE</t>
  </si>
  <si>
    <t xml:space="preserve">-</t>
  </si>
  <si>
    <t xml:space="preserve">GA-SOC-02</t>
  </si>
  <si>
    <t xml:space="preserve">Construction Centres Polyvalents Communautaires — 12 Provinces</t>
  </si>
  <si>
    <t xml:space="preserve">Infrastructure sociale</t>
  </si>
  <si>
    <t xml:space="preserve">Provinces / Villes</t>
  </si>
  <si>
    <t xml:space="preserve">12 chefs-lieux — 450 000 hab.</t>
  </si>
  <si>
    <t xml:space="preserve">20/11/2023</t>
  </si>
  <si>
    <t xml:space="preserve">01/03/2024</t>
  </si>
  <si>
    <t xml:space="preserve">31/12/2025</t>
  </si>
  <si>
    <t xml:space="preserve">LIVRÉ</t>
  </si>
  <si>
    <t xml:space="preserve">8 500 usagers/mois</t>
  </si>
  <si>
    <t xml:space="preserve">SIT intégré</t>
  </si>
  <si>
    <t xml:space="preserve">Livraison complète. 12 centres réceptionnés officiellement par les provinces.</t>
  </si>
  <si>
    <t xml:space="preserve">Sans objet</t>
  </si>
  <si>
    <t xml:space="preserve">GA-SOC-03</t>
  </si>
  <si>
    <t xml:space="preserve">Appui Femmes Rurales et Groupes Vulnérables — Haut-Ogooué</t>
  </si>
  <si>
    <t xml:space="preserve">Genre / Protection sociale</t>
  </si>
  <si>
    <t xml:space="preserve">Villages / Groupes associatifs</t>
  </si>
  <si>
    <t xml:space="preserve">Assoc. féminines — 85 villages Haut-Ogooué</t>
  </si>
  <si>
    <t xml:space="preserve">10/02/2024</t>
  </si>
  <si>
    <t xml:space="preserve">01/05/2024</t>
  </si>
  <si>
    <t xml:space="preserve">1 240 femmes formées</t>
  </si>
  <si>
    <t xml:space="preserve">Données genre SIT</t>
  </si>
  <si>
    <t xml:space="preserve">Sessions de formation démarrées. Logistique rurale difficile — distances.</t>
  </si>
  <si>
    <t xml:space="preserve">Retard logistique terrain</t>
  </si>
  <si>
    <t xml:space="preserve">MODÉRÉ</t>
  </si>
  <si>
    <t xml:space="preserve">GA-EDU-01</t>
  </si>
  <si>
    <t xml:space="preserve">EDUCATION</t>
  </si>
  <si>
    <t xml:space="preserve">Construction et Équipement 45 Écoles Primaires Communales</t>
  </si>
  <si>
    <t xml:space="preserve">Infrastructure scolaire</t>
  </si>
  <si>
    <t xml:space="preserve">Communes rurales / Villages</t>
  </si>
  <si>
    <t xml:space="preserve">45 communes rurales — 68 000 élèves</t>
  </si>
  <si>
    <t xml:space="preserve">30/08/2023</t>
  </si>
  <si>
    <t xml:space="preserve">27 écoles / 45 livrées</t>
  </si>
  <si>
    <t xml:space="preserve">Indicateurs éducation SIT</t>
  </si>
  <si>
    <t xml:space="preserve">Chantiers en cours. Retard dans 8 communes lié à manque matériaux locaux.</t>
  </si>
  <si>
    <t xml:space="preserve">Retard approvisionnement</t>
  </si>
  <si>
    <t xml:space="preserve">GA-EDU-02</t>
  </si>
  <si>
    <t xml:space="preserve">Formation Professionnelle Décentralisée — Centres de Métiers</t>
  </si>
  <si>
    <t xml:space="preserve">Formation professionnelle</t>
  </si>
  <si>
    <t xml:space="preserve">Villes / Communes rurales</t>
  </si>
  <si>
    <t xml:space="preserve">Jeunes 15-30 ans — Libreville, Franceville, Port-Gentil</t>
  </si>
  <si>
    <t xml:space="preserve">05/03/2024</t>
  </si>
  <si>
    <t xml:space="preserve">01/06/2024</t>
  </si>
  <si>
    <t xml:space="preserve">2 250 jeunes en formation</t>
  </si>
  <si>
    <t xml:space="preserve">Indicateurs emploi SIT</t>
  </si>
  <si>
    <t xml:space="preserve">Centres de métiers opérationnels. Demande supérieure à l'offre de places.</t>
  </si>
  <si>
    <t xml:space="preserve">GA-ENV-01</t>
  </si>
  <si>
    <t xml:space="preserve">ENVIRONNEMENT</t>
  </si>
  <si>
    <t xml:space="preserve">Reboisement et Gestion Durable des Forêts Communautaires</t>
  </si>
  <si>
    <t xml:space="preserve">Environnement / Forêt</t>
  </si>
  <si>
    <t xml:space="preserve">Communautés forestières — Ogooué-Ivindo</t>
  </si>
  <si>
    <t xml:space="preserve">15/04/2024</t>
  </si>
  <si>
    <t xml:space="preserve">01/07/2024</t>
  </si>
  <si>
    <t xml:space="preserve">NON</t>
  </si>
  <si>
    <t xml:space="preserve">Retard foncier</t>
  </si>
  <si>
    <t xml:space="preserve">8 500 ha / 25 000 ha obj.</t>
  </si>
  <si>
    <t xml:space="preserve">Cartographie forêt SIT</t>
  </si>
  <si>
    <t xml:space="preserve">Reboisement freiné par litiges fonciers non résolus dans 3 communes.</t>
  </si>
  <si>
    <t xml:space="preserve">Litiges fonciers</t>
  </si>
  <si>
    <t xml:space="preserve">ÉLEVÉ</t>
  </si>
  <si>
    <t xml:space="preserve">GA-ENV-02</t>
  </si>
  <si>
    <t xml:space="preserve">Gestion Déchets Solides et Assainissement — Port-Gentil &amp; Libreville</t>
  </si>
  <si>
    <t xml:space="preserve">Assainissement / Gestion déchets</t>
  </si>
  <si>
    <t xml:space="preserve">Villes / Communes</t>
  </si>
  <si>
    <t xml:space="preserve">Port-Gentil (130k) + Libreville (800k)</t>
  </si>
  <si>
    <t xml:space="preserve">20/06/2024</t>
  </si>
  <si>
    <t xml:space="preserve">01/09/2024</t>
  </si>
  <si>
    <t xml:space="preserve">Collecte OM: 62%</t>
  </si>
  <si>
    <t xml:space="preserve">Données env. SIT</t>
  </si>
  <si>
    <t xml:space="preserve">Première phase collecte OM livrée. Phase 2 en cours d'appel d'offres.</t>
  </si>
  <si>
    <t xml:space="preserve">Retard passation marchés</t>
  </si>
  <si>
    <t xml:space="preserve">GA-SAN-01</t>
  </si>
  <si>
    <t xml:space="preserve">SANTE</t>
  </si>
  <si>
    <t xml:space="preserve">Construction et Équipement 30 Centres de Santé Communaux</t>
  </si>
  <si>
    <t xml:space="preserve">Infrastructure sanitaire</t>
  </si>
  <si>
    <t xml:space="preserve">Communes rurales / Provinces</t>
  </si>
  <si>
    <t xml:space="preserve">30 communes — 120 000 hab.</t>
  </si>
  <si>
    <t xml:space="preserve">10/01/2024</t>
  </si>
  <si>
    <t xml:space="preserve">01/04/2024</t>
  </si>
  <si>
    <t xml:space="preserve">30/06/2026</t>
  </si>
  <si>
    <t xml:space="preserve">Mortalité infantile -18%</t>
  </si>
  <si>
    <t xml:space="preserve">Impact SIT</t>
  </si>
  <si>
    <t xml:space="preserve">Tous centres de santé réceptionnés. Équipes soignantes affectées.</t>
  </si>
  <si>
    <t xml:space="preserve">GA-SAN-02</t>
  </si>
  <si>
    <t xml:space="preserve">Santé Maternelle et Infantile Décentralisée — 5 Provinces</t>
  </si>
  <si>
    <t xml:space="preserve">Santé mère-enfant</t>
  </si>
  <si>
    <t xml:space="preserve">Provinces / Villages</t>
  </si>
  <si>
    <t xml:space="preserve">5 provinces — 180 000 bénéficiaires</t>
  </si>
  <si>
    <t xml:space="preserve">Couverture vaccinale: 78%</t>
  </si>
  <si>
    <t xml:space="preserve">Santé SIT</t>
  </si>
  <si>
    <t xml:space="preserve">Vaccination de masse opérationnelle. Stock vaccins suffisant.</t>
  </si>
  <si>
    <t xml:space="preserve">GA-AGRO-01</t>
  </si>
  <si>
    <t xml:space="preserve">AGRO-INDUSTRIE</t>
  </si>
  <si>
    <t xml:space="preserve">Zones Agro-industrielles Communales — Moyen-Ogooué</t>
  </si>
  <si>
    <t xml:space="preserve">Agro-industrie / Transformation</t>
  </si>
  <si>
    <t xml:space="preserve">Collectivités territoriales / Communes</t>
  </si>
  <si>
    <t xml:space="preserve">Lambaréné, Ndjolé — 35 000 hab.</t>
  </si>
  <si>
    <t xml:space="preserve">20/05/2024</t>
  </si>
  <si>
    <t xml:space="preserve">01/08/2024</t>
  </si>
  <si>
    <t xml:space="preserve">3 unités transformation opérat.</t>
  </si>
  <si>
    <t xml:space="preserve">Données production SIT</t>
  </si>
  <si>
    <t xml:space="preserve">3 unités en production. 2 en attente équipements importés.</t>
  </si>
  <si>
    <t xml:space="preserve">Retard importation équipements</t>
  </si>
  <si>
    <t xml:space="preserve">GA-AGR-01</t>
  </si>
  <si>
    <t xml:space="preserve">AGRICULTURE &amp; ELEVAGE</t>
  </si>
  <si>
    <t xml:space="preserve">Modernisation Agricole et Élevage — Woleu-Ntem</t>
  </si>
  <si>
    <t xml:space="preserve">Agriculture / Élevage</t>
  </si>
  <si>
    <t xml:space="preserve">Communes rurales / Villages / Groupes assoc.</t>
  </si>
  <si>
    <t xml:space="preserve">120 villages Woleu-Ntem — coopératives agr.</t>
  </si>
  <si>
    <t xml:space="preserve">01/10/2024</t>
  </si>
  <si>
    <t xml:space="preserve">1 850 exploitants accompagnés</t>
  </si>
  <si>
    <t xml:space="preserve">Parcelles agricoles SIT</t>
  </si>
  <si>
    <t xml:space="preserve">Coopératives actives. Formation techniciens en cours. Résultats précoces positifs.</t>
  </si>
  <si>
    <t xml:space="preserve">GA-AGR-02</t>
  </si>
  <si>
    <t xml:space="preserve">ABANDONNÉ — Pisciculture Communautaire Ogooué-Lolo</t>
  </si>
  <si>
    <t xml:space="preserve">Aquaculture</t>
  </si>
  <si>
    <t xml:space="preserve">Communautés riveraines Ogooué-Lolo</t>
  </si>
  <si>
    <t xml:space="preserve">10/09/2024</t>
  </si>
  <si>
    <t xml:space="preserve">ABANDONNÉ</t>
  </si>
  <si>
    <t xml:space="preserve">Conflits fonciers communautaires</t>
  </si>
  <si>
    <t xml:space="preserve">Données archivées SIT</t>
  </si>
  <si>
    <t xml:space="preserve">Leçons doc.</t>
  </si>
  <si>
    <t xml:space="preserve">Abandon confirmé. Médiation foncière infructueuse. Bilan SIT documenté.</t>
  </si>
  <si>
    <t xml:space="preserve">Conflits fonciers — abandon</t>
  </si>
  <si>
    <t xml:space="preserve">CRITIQUE</t>
  </si>
  <si>
    <t xml:space="preserve">CÔTE D'IVOIRE</t>
  </si>
  <si>
    <t xml:space="preserve">CI-SOC-01</t>
  </si>
  <si>
    <t xml:space="preserve">Programme National Protection Sociale Communale (PNPSC)</t>
  </si>
  <si>
    <t xml:space="preserve">Protection sociale / Transferts</t>
  </si>
  <si>
    <t xml:space="preserve">Communes / Collectivités territoriales</t>
  </si>
  <si>
    <t xml:space="preserve">174 communes — 2,1 M ménages</t>
  </si>
  <si>
    <t xml:space="preserve">1,85 M ménages enregistrés</t>
  </si>
  <si>
    <t xml:space="preserve">Module social OGT SIT</t>
  </si>
  <si>
    <t xml:space="preserve">Module social déployé dans 142/174 communes. Extension Q3 2025.</t>
  </si>
  <si>
    <t xml:space="preserve">CI-SOC-02</t>
  </si>
  <si>
    <t xml:space="preserve">Construction 200 Maisons de la Femme Rurales</t>
  </si>
  <si>
    <t xml:space="preserve">Infrastructure sociale / Genre</t>
  </si>
  <si>
    <t xml:space="preserve">Zones Centre, Nord, Ouest — 800 000 femmes</t>
  </si>
  <si>
    <t xml:space="preserve">15/10/2023</t>
  </si>
  <si>
    <t xml:space="preserve">110 maisons / 200 construites</t>
  </si>
  <si>
    <t xml:space="preserve">Genre SIT</t>
  </si>
  <si>
    <t xml:space="preserve">110 maisons livrées. Retard 90 maisons lié à foncier non sécurisé.</t>
  </si>
  <si>
    <t xml:space="preserve">CI-EDU-01</t>
  </si>
  <si>
    <t xml:space="preserve">Construction 300 Salles de Classe Rurales</t>
  </si>
  <si>
    <t xml:space="preserve">60 communes rurales — 210 000 élèves</t>
  </si>
  <si>
    <t xml:space="preserve">01/11/2023</t>
  </si>
  <si>
    <t xml:space="preserve">Scolarisation +15%</t>
  </si>
  <si>
    <t xml:space="preserve">Impact doc. PNUD-BAD</t>
  </si>
  <si>
    <t xml:space="preserve">300 salles construites. Mobilier livré. Enseignants affectés. Réception officielle.</t>
  </si>
  <si>
    <t xml:space="preserve">CI-EDU-02</t>
  </si>
  <si>
    <t xml:space="preserve">Lycées Techniques Communaux — Phase 2</t>
  </si>
  <si>
    <t xml:space="preserve">Formation technique</t>
  </si>
  <si>
    <t xml:space="preserve">15 villes secondaires — 50 000 élèves</t>
  </si>
  <si>
    <t xml:space="preserve">8 lycées / 15 livrés</t>
  </si>
  <si>
    <t xml:space="preserve">Formation SIT</t>
  </si>
  <si>
    <t xml:space="preserve">8 lycées opérationnels. 7 en construction. Respect calendrier global.</t>
  </si>
  <si>
    <t xml:space="preserve">CI-EDU-03</t>
  </si>
  <si>
    <t xml:space="preserve">Alphabétisation Adultes en Milieu Rural — CNEPE-CI</t>
  </si>
  <si>
    <t xml:space="preserve">Alphabétisation</t>
  </si>
  <si>
    <t xml:space="preserve">50 communes rurales — 120 000 pers.</t>
  </si>
  <si>
    <t xml:space="preserve">72 000 adultes alphabétisés</t>
  </si>
  <si>
    <t xml:space="preserve">Alpha SIT</t>
  </si>
  <si>
    <t xml:space="preserve">72 000 adultes alphabétisés. Résultats post-test conformes objectifs CNEPE.</t>
  </si>
  <si>
    <t xml:space="preserve">CI-ENV-01</t>
  </si>
  <si>
    <t xml:space="preserve">Eau Potable Rural Phase 4 — 500 000 Bénéficiaires</t>
  </si>
  <si>
    <t xml:space="preserve">Eau potable / Assainissement</t>
  </si>
  <si>
    <t xml:space="preserve">100 communes rurales — 500 000 hab.</t>
  </si>
  <si>
    <t xml:space="preserve">360 000 pers. raccordées</t>
  </si>
  <si>
    <t xml:space="preserve">Eau SIT</t>
  </si>
  <si>
    <t xml:space="preserve">360 000 pers. raccordées. Travaux phase 5 en appel d'offres.</t>
  </si>
  <si>
    <t xml:space="preserve">CI-ENV-02</t>
  </si>
  <si>
    <t xml:space="preserve">Résilience Climatique Communes Côtières — GEF</t>
  </si>
  <si>
    <t xml:space="preserve">Résilience climatique</t>
  </si>
  <si>
    <t xml:space="preserve">Collectivités territoriales / Villes</t>
  </si>
  <si>
    <t xml:space="preserve">Abidjan, San-Pédro, Grand-Bassam</t>
  </si>
  <si>
    <t xml:space="preserve">15/11/2023</t>
  </si>
  <si>
    <t xml:space="preserve">Cartographie risques côtiers</t>
  </si>
  <si>
    <t xml:space="preserve">Climat SIT</t>
  </si>
  <si>
    <t xml:space="preserve">Cartographie finalisée. Études de faisabilité pour digue anti-érosion lancées.</t>
  </si>
  <si>
    <t xml:space="preserve">CI-SAN-01</t>
  </si>
  <si>
    <t xml:space="preserve">Santé de Base Décentralisée — 174 Communes</t>
  </si>
  <si>
    <t xml:space="preserve">Santé primaire</t>
  </si>
  <si>
    <t xml:space="preserve">174 communes — 4,5 M hab.</t>
  </si>
  <si>
    <t xml:space="preserve">2,1 M consultations</t>
  </si>
  <si>
    <t xml:space="preserve">Santé OGT SIT</t>
  </si>
  <si>
    <t xml:space="preserve">Déploiement SIT santé en cours. 142 communes avec indicateurs actifs.</t>
  </si>
  <si>
    <t xml:space="preserve">CI-SAN-02</t>
  </si>
  <si>
    <t xml:space="preserve">Construction 50 Hôpitaux Communaux de Référence</t>
  </si>
  <si>
    <t xml:space="preserve">Infrastructure hospitalière</t>
  </si>
  <si>
    <t xml:space="preserve">50 communes — 3 M hab.</t>
  </si>
  <si>
    <t xml:space="preserve">10/04/2024</t>
  </si>
  <si>
    <t xml:space="preserve">20 hôpitaux / 50 livrés</t>
  </si>
  <si>
    <t xml:space="preserve">Géoloc. hôpitaux SIT</t>
  </si>
  <si>
    <t xml:space="preserve">20 hôpitaux livrés. 30 en construction. Recrutement personnels médical en cours.</t>
  </si>
  <si>
    <t xml:space="preserve">Retard recrutement personnel</t>
  </si>
  <si>
    <t xml:space="preserve">CI-AGRO-01</t>
  </si>
  <si>
    <t xml:space="preserve">Zones Agro-Industrielles — Régions Café-Cacao</t>
  </si>
  <si>
    <t xml:space="preserve">Collectivités territoriales / Provinces</t>
  </si>
  <si>
    <t xml:space="preserve">25 communes café-cacao — 180 000 producteurs</t>
  </si>
  <si>
    <t xml:space="preserve">20/07/2024</t>
  </si>
  <si>
    <t xml:space="preserve">5 unités transfo opérat.</t>
  </si>
  <si>
    <t xml:space="preserve">Chaîne valeur SIT</t>
  </si>
  <si>
    <t xml:space="preserve">5 unités transfo opérat. Filière cacao: rendements +28%. Marché export identifié.</t>
  </si>
  <si>
    <t xml:space="preserve">CI-AGRO-02</t>
  </si>
  <si>
    <t xml:space="preserve">Programme Anacarde — Transformation et Commercialisation</t>
  </si>
  <si>
    <t xml:space="preserve">Agro-industrie</t>
  </si>
  <si>
    <t xml:space="preserve">Communes rurales / Groupes associatifs</t>
  </si>
  <si>
    <t xml:space="preserve">Producteurs anacarde Nord — 85 000 producteurs</t>
  </si>
  <si>
    <t xml:space="preserve">01/12/2024</t>
  </si>
  <si>
    <t xml:space="preserve">45 000 T transformées</t>
  </si>
  <si>
    <t xml:space="preserve">Filière anacarde SIT</t>
  </si>
  <si>
    <t xml:space="preserve">Contrats producteurs signés. Unités de décorticage installées dans 12 communes.</t>
  </si>
  <si>
    <t xml:space="preserve">CI-AGR-01</t>
  </si>
  <si>
    <t xml:space="preserve">Programme Vivrier Décentralisé — Autosuffisance Alimentaire</t>
  </si>
  <si>
    <t xml:space="preserve">Agriculture vivrière</t>
  </si>
  <si>
    <t xml:space="preserve">Villages / Communes rurales</t>
  </si>
  <si>
    <t xml:space="preserve">60 communes Centre-Nord — 200 000 producteurs</t>
  </si>
  <si>
    <t xml:space="preserve">01/01/2025</t>
  </si>
  <si>
    <t xml:space="preserve">Production riz +38%</t>
  </si>
  <si>
    <t xml:space="preserve">Sécu. alim. SIT</t>
  </si>
  <si>
    <t xml:space="preserve">Semences améliorées distribuées. Résultats riz +38% confirmés par agronomes.</t>
  </si>
  <si>
    <t xml:space="preserve">CI-AGR-02</t>
  </si>
  <si>
    <t xml:space="preserve">Élevage Moderne et Chaîne de Froid Communale</t>
  </si>
  <si>
    <t xml:space="preserve">Élevage / Infrastructure froide</t>
  </si>
  <si>
    <t xml:space="preserve">Collectivités / Groupes associatifs</t>
  </si>
  <si>
    <t xml:space="preserve">40 communes — 60 000 éleveurs</t>
  </si>
  <si>
    <t xml:space="preserve">15/11/2024</t>
  </si>
  <si>
    <t xml:space="preserve">01/02/2025</t>
  </si>
  <si>
    <t xml:space="preserve">85 000 têtes bovins suivis</t>
  </si>
  <si>
    <t xml:space="preserve">Élevage SIT</t>
  </si>
  <si>
    <t xml:space="preserve">Cheptel bovin sous surveillance. Chaîne froide insuffisante dans 12 communes.</t>
  </si>
  <si>
    <t xml:space="preserve">CI-AGR-03</t>
  </si>
  <si>
    <t xml:space="preserve">ABANDONNÉ — Aquaculture Lagunaire Grands Ponts</t>
  </si>
  <si>
    <t xml:space="preserve">Collectivités territoriales / Villages</t>
  </si>
  <si>
    <t xml:space="preserve">Communes lagunaires — Jacqueville, Dabou</t>
  </si>
  <si>
    <t xml:space="preserve">20/03/2024</t>
  </si>
  <si>
    <t xml:space="preserve">Pollution lagunaire</t>
  </si>
  <si>
    <t xml:space="preserve">Données SIT archivées</t>
  </si>
  <si>
    <t xml:space="preserve">Réorientation pêche durable</t>
  </si>
  <si>
    <t xml:space="preserve">Abandon acté. Pollution lagunaire confirmée — études impact environnemental.</t>
  </si>
  <si>
    <t xml:space="preserve">Conditions préalables non remplies</t>
  </si>
  <si>
    <t xml:space="preserve">SÉNÉGAL</t>
  </si>
  <si>
    <t xml:space="preserve">SN-SOC-01</t>
  </si>
  <si>
    <t xml:space="preserve">Programme Bourses Familiales Décentralisées (PNBFD)</t>
  </si>
  <si>
    <t xml:space="preserve">Communes / Collectivités</t>
  </si>
  <si>
    <t xml:space="preserve">522 communes — 3,2 M ménages</t>
  </si>
  <si>
    <t xml:space="preserve">2,8 M ménages actifs</t>
  </si>
  <si>
    <t xml:space="preserve">Module transferts OGT SIT</t>
  </si>
  <si>
    <t xml:space="preserve">2,8 M ménages actifs. Plateforme paiement numérique déployée dans 480/522 communes.</t>
  </si>
  <si>
    <t xml:space="preserve">SN-SOC-02</t>
  </si>
  <si>
    <t xml:space="preserve">Villages du Millénaire — Transformation Communautaire</t>
  </si>
  <si>
    <t xml:space="preserve">Développement communautaire</t>
  </si>
  <si>
    <t xml:space="preserve">500 villages — 14 régions</t>
  </si>
  <si>
    <t xml:space="preserve">380 villages / 500 transformés</t>
  </si>
  <si>
    <t xml:space="preserve">Indicateurs multi SIT</t>
  </si>
  <si>
    <t xml:space="preserve">380 villages transformés. Indicateurs accès services de base en nette amélioration.</t>
  </si>
  <si>
    <t xml:space="preserve">SN-SOC-03</t>
  </si>
  <si>
    <t xml:space="preserve">Centres Accueil Migrants Retournés</t>
  </si>
  <si>
    <t xml:space="preserve">Insertion sociale</t>
  </si>
  <si>
    <t xml:space="preserve">Dakar, Thiès, Ziguinchor — 35 000 bénéficiaires</t>
  </si>
  <si>
    <t xml:space="preserve">22 000 migrants accompagnés</t>
  </si>
  <si>
    <t xml:space="preserve">Mobilité SIT</t>
  </si>
  <si>
    <t xml:space="preserve">22 000 migrants accompagnés. 3 centres ouverts. Taux insertion pro: 62%.</t>
  </si>
  <si>
    <t xml:space="preserve">SN-EDU-01</t>
  </si>
  <si>
    <t xml:space="preserve">DAKAR ACTION — Universalisation Scolarisation Primaire</t>
  </si>
  <si>
    <t xml:space="preserve">Éducation primaire</t>
  </si>
  <si>
    <t xml:space="preserve">Communes / Villages</t>
  </si>
  <si>
    <t xml:space="preserve">522 communes — 1,4 M élèves cible</t>
  </si>
  <si>
    <t xml:space="preserve">01/10/2023</t>
  </si>
  <si>
    <t xml:space="preserve">Achèvement primaire: 92%</t>
  </si>
  <si>
    <t xml:space="preserve">Impact BAD-PNUD</t>
  </si>
  <si>
    <t xml:space="preserve">Réception officielle tenue. 100% objectifs atteints. Rapport final PNUD validé.</t>
  </si>
  <si>
    <t xml:space="preserve">SN-EDU-02</t>
  </si>
  <si>
    <t xml:space="preserve">150 Daara Modernisés — Enseignement Coranique Réformé</t>
  </si>
  <si>
    <t xml:space="preserve">Éducation alternative</t>
  </si>
  <si>
    <t xml:space="preserve">150 daara — 45 000 élèves</t>
  </si>
  <si>
    <t xml:space="preserve">90 daara modernisés</t>
  </si>
  <si>
    <t xml:space="preserve">Éducation alternative SIT</t>
  </si>
  <si>
    <t xml:space="preserve">90 daara modernisés. Curriculum national intégré. 45 000 talibés enregistrés SIT.</t>
  </si>
  <si>
    <t xml:space="preserve">SN-EDU-03</t>
  </si>
  <si>
    <t xml:space="preserve">Universités Régionales Décentralisées — Phase 2</t>
  </si>
  <si>
    <t xml:space="preserve">Enseignement supérieur</t>
  </si>
  <si>
    <t xml:space="preserve">Villes / Collectivités territoriales</t>
  </si>
  <si>
    <t xml:space="preserve">Ziguinchor, Thiès, Saint-Louis — 25 000 étudiants</t>
  </si>
  <si>
    <t xml:space="preserve">20/04/2024</t>
  </si>
  <si>
    <t xml:space="preserve">3 campus opérationnels</t>
  </si>
  <si>
    <t xml:space="preserve">Capital humain SIT</t>
  </si>
  <si>
    <t xml:space="preserve">3 campus opérationnels. 2 en construction. 25 000 étudiants inscrits.</t>
  </si>
  <si>
    <t xml:space="preserve">SN-ENV-01</t>
  </si>
  <si>
    <t xml:space="preserve">PISA — Intégration Assainissement Rural</t>
  </si>
  <si>
    <t xml:space="preserve">Assainissement / Eau</t>
  </si>
  <si>
    <t xml:space="preserve">200 communes rurales — 1,2 M hab.</t>
  </si>
  <si>
    <t xml:space="preserve">900 000 pers. accès eau</t>
  </si>
  <si>
    <t xml:space="preserve">EAH SIT</t>
  </si>
  <si>
    <t xml:space="preserve">900 000 pers. avec accès eau potable. 200 communes couvertes. Taux casse réseaux: 4%.</t>
  </si>
  <si>
    <t xml:space="preserve">SN-ENV-02</t>
  </si>
  <si>
    <t xml:space="preserve">Grande Muraille Verte — Reboisement Communal</t>
  </si>
  <si>
    <t xml:space="preserve">Reforestation / Désertification</t>
  </si>
  <si>
    <t xml:space="preserve">Ferlo, Casamance — 250 000 hab.</t>
  </si>
  <si>
    <t xml:space="preserve">48 000 ha / 80 000 ha obj.</t>
  </si>
  <si>
    <t xml:space="preserve">Cartographie désert. SIT</t>
  </si>
  <si>
    <t xml:space="preserve">48 000 ha reboisés. Reboisement communautaire: 15 espèces locales.</t>
  </si>
  <si>
    <t xml:space="preserve">SN-ENV-03</t>
  </si>
  <si>
    <t xml:space="preserve">Adaptation Côtière et Résilience Climatique — Saint-Louis</t>
  </si>
  <si>
    <t xml:space="preserve">Résilience côtière</t>
  </si>
  <si>
    <t xml:space="preserve">Villes / Collectivités</t>
  </si>
  <si>
    <t xml:space="preserve">Saint-Louis côtier — 250 000 hab.</t>
  </si>
  <si>
    <t xml:space="preserve">8 km digues / 15 km obj.</t>
  </si>
  <si>
    <t xml:space="preserve">Risques côtiers SIT</t>
  </si>
  <si>
    <t xml:space="preserve">8 km de digues construits. Protocole alerte côtière déployé.</t>
  </si>
  <si>
    <t xml:space="preserve">SN-SAN-01</t>
  </si>
  <si>
    <t xml:space="preserve">SAMU Social Décentralisé — 14 Régions</t>
  </si>
  <si>
    <t xml:space="preserve">Urgences médicales</t>
  </si>
  <si>
    <t xml:space="preserve">14 régions — 16 M hab.</t>
  </si>
  <si>
    <t xml:space="preserve">450 000 interventions</t>
  </si>
  <si>
    <t xml:space="preserve">Données SIT</t>
  </si>
  <si>
    <t xml:space="preserve">450 000 interventions urgence. 14 SAMU régionaux opérationnels. Délai moyen: 22 min.</t>
  </si>
  <si>
    <t xml:space="preserve">SN-SAN-02</t>
  </si>
  <si>
    <t xml:space="preserve">Couverture Maladie Universelle (CMU) Décentralisée</t>
  </si>
  <si>
    <t xml:space="preserve">Assurance maladie</t>
  </si>
  <si>
    <t xml:space="preserve">522 communes — 8 M bénéficiaires cible</t>
  </si>
  <si>
    <t xml:space="preserve">01/02/2024</t>
  </si>
  <si>
    <t xml:space="preserve">5,8 M immatriculés CMU</t>
  </si>
  <si>
    <t xml:space="preserve">Registre CMU SIT</t>
  </si>
  <si>
    <t xml:space="preserve">5,8 M immatriculés. Portail CMU communes actif dans 510/522 communes.</t>
  </si>
  <si>
    <t xml:space="preserve">SN-SAN-03</t>
  </si>
  <si>
    <t xml:space="preserve">Lutte contre le Paludisme — Distribution Communale</t>
  </si>
  <si>
    <t xml:space="preserve">Santé publique / Paludisme</t>
  </si>
  <si>
    <t xml:space="preserve">300 communes — 2 M bénéficiaires</t>
  </si>
  <si>
    <t xml:space="preserve">20/02/2024</t>
  </si>
  <si>
    <t xml:space="preserve">Mortalité palustre -35%</t>
  </si>
  <si>
    <t xml:space="preserve">Épidémio SIT</t>
  </si>
  <si>
    <t xml:space="preserve">Mortalité palustre -35%. Distribution moustiquaires couvrant 280 communes.</t>
  </si>
  <si>
    <t xml:space="preserve">SN-AGRO-01</t>
  </si>
  <si>
    <t xml:space="preserve">AGROPOLE SUD — Zone Agro-industrielle Casamance</t>
  </si>
  <si>
    <t xml:space="preserve">Agro-industrie / Pôle économique</t>
  </si>
  <si>
    <t xml:space="preserve">Casamance — 120 000 bénéficiaires</t>
  </si>
  <si>
    <t xml:space="preserve">CA zone: 28 Mds FCFA</t>
  </si>
  <si>
    <t xml:space="preserve">Données agropole SIT</t>
  </si>
  <si>
    <t xml:space="preserve">CA zone: 28 Mds FCFA. 5 unités opérat. Pôle export Casamance en cours.</t>
  </si>
  <si>
    <t xml:space="preserve">SN-AGRO-02</t>
  </si>
  <si>
    <t xml:space="preserve">Transformation Céréales Mil-Sorgho — Groupements Féminins</t>
  </si>
  <si>
    <t xml:space="preserve">Agro-industrie céréales</t>
  </si>
  <si>
    <t xml:space="preserve">Femmes transformatrices Bassin arachidier — 50 000</t>
  </si>
  <si>
    <t xml:space="preserve">35 unités transfo opérat.</t>
  </si>
  <si>
    <t xml:space="preserve">Céréales SIT</t>
  </si>
  <si>
    <t xml:space="preserve">35 unités transfo opérat. 50 000 femmes génèrent revenus réguliers.</t>
  </si>
  <si>
    <t xml:space="preserve">SN-AGRO-03</t>
  </si>
  <si>
    <t xml:space="preserve">EN ATTENTE — Hub Logistique Agro-pastoral Tambacounda</t>
  </si>
  <si>
    <t xml:space="preserve">Logistique agropastorale</t>
  </si>
  <si>
    <t xml:space="preserve">Collectivités / Provinces</t>
  </si>
  <si>
    <t xml:space="preserve">Tambacounda, Kédougou — 85 000 pers.</t>
  </si>
  <si>
    <t xml:space="preserve">EN ATTENTE FINANCEMENT</t>
  </si>
  <si>
    <t xml:space="preserve">Conditions BAD non satisfaites</t>
  </si>
  <si>
    <t xml:space="preserve">Études réalisées</t>
  </si>
  <si>
    <t xml:space="preserve">Montage PPP en cours</t>
  </si>
  <si>
    <t xml:space="preserve">Études terminées. Conditions BAD en cours de remplissage. Plan PPP soumis.</t>
  </si>
  <si>
    <t xml:space="preserve">SN-AGR-01</t>
  </si>
  <si>
    <t xml:space="preserve">Programme REVA — Retour Vers l'Agriculture Communale</t>
  </si>
  <si>
    <t xml:space="preserve">Agriculture / Insertion</t>
  </si>
  <si>
    <t xml:space="preserve">200 communes — 80 000 jeunes ruraux</t>
  </si>
  <si>
    <t xml:space="preserve">58 000 jeunes installés</t>
  </si>
  <si>
    <t xml:space="preserve">Foncier agricole SIT</t>
  </si>
  <si>
    <t xml:space="preserve">58 000 jeunes installés. Parcelles delimitées et titrées dans 180 communes.</t>
  </si>
  <si>
    <t xml:space="preserve">SN-AGR-02</t>
  </si>
  <si>
    <t xml:space="preserve">Pastoral 2026 — Transhumance Sécurisée et Élevage</t>
  </si>
  <si>
    <t xml:space="preserve">Élevage / Pastoralisme</t>
  </si>
  <si>
    <t xml:space="preserve">Provinces / Villages / Groupes assoc.</t>
  </si>
  <si>
    <t xml:space="preserve">8 régions — 150 000 éleveurs transhumants</t>
  </si>
  <si>
    <t xml:space="preserve">1 200 km corridors sécurisés</t>
  </si>
  <si>
    <t xml:space="preserve">Mobilité pastorale SIT</t>
  </si>
  <si>
    <t xml:space="preserve">1 200 km corridors sécurisés. Conflits transhumance réduits de 60%.</t>
  </si>
  <si>
    <t xml:space="preserve">SN-AGR-03</t>
  </si>
  <si>
    <t xml:space="preserve">ABANDONNÉ — Riziculture Irriguée Delta du Sénégal Ph.3</t>
  </si>
  <si>
    <t xml:space="preserve">Riziculture irriguée</t>
  </si>
  <si>
    <t xml:space="preserve">Delta fleuve Sénégal — Saint-Louis</t>
  </si>
  <si>
    <t xml:space="preserve">Désaccord interétatique OMVS</t>
  </si>
  <si>
    <t xml:space="preserve">Réorientation maraîchage</t>
  </si>
  <si>
    <t xml:space="preserve">Abandon acté. Réorientation vers maraîchage validée. Leçons intégrées SIT.</t>
  </si>
  <si>
    <t xml:space="preserve">Désaccord interétatique / politique</t>
  </si>
  <si>
    <t xml:space="preserve">TOTAL CONSOLIDÉ  —  44 PROJETS  |  Gabon: 12  |  Côte d'Ivoire: 14  |  Sénégal: 18</t>
  </si>
  <si>
    <t xml:space="preserve">SYNTHÈSE PAR CATÉGORIE SECTORIELLE — OGT SIT</t>
  </si>
  <si>
    <t xml:space="preserve">CATÉGORIE</t>
  </si>
  <si>
    <t xml:space="preserve">NB
PROJETS</t>
  </si>
  <si>
    <t xml:space="preserve">TOTAL APPROUVÉ
(MMFCFA)</t>
  </si>
  <si>
    <t xml:space="preserve">dont BAD</t>
  </si>
  <si>
    <t xml:space="preserve">dont PNUD</t>
  </si>
  <si>
    <t xml:space="preserve">dont BM</t>
  </si>
  <si>
    <t xml:space="preserve">dont FMI</t>
  </si>
  <si>
    <t xml:space="preserve">dont ÉTAT</t>
  </si>
  <si>
    <t xml:space="preserve">dont PRIVÉ</t>
  </si>
  <si>
    <t xml:space="preserve">DÉCAISSÉ
(MMFCFA)</t>
  </si>
  <si>
    <t xml:space="preserve">TX DÉCAISS.</t>
  </si>
  <si>
    <t xml:space="preserve">LIVRÉS</t>
  </si>
  <si>
    <t xml:space="preserve">TOTAL</t>
  </si>
  <si>
    <t xml:space="preserve">SYNTHÈSE DU FINANCEMENT PAR BAILLEUR ET PAR PAYS — PROGRAMME OGT SIT</t>
  </si>
  <si>
    <t xml:space="preserve">BAILLEUR</t>
  </si>
  <si>
    <t xml:space="preserve">NB PROJETS
FINANCÉS</t>
  </si>
  <si>
    <t xml:space="preserve">MONTANT APPROUVÉ
(MMFCFA)</t>
  </si>
  <si>
    <t xml:space="preserve">% DU TOTAL
APPROUVÉ</t>
  </si>
  <si>
    <t xml:space="preserve">MONTANT DÉCAISSÉ
(MMFCFA)</t>
  </si>
  <si>
    <t xml:space="preserve">EN ATTENTE</t>
  </si>
  <si>
    <t xml:space="preserve">ABANDONNÉS</t>
  </si>
  <si>
    <t xml:space="preserve">TOUS PAYS</t>
  </si>
  <si>
    <t xml:space="preserve">ÉTAT</t>
  </si>
  <si>
    <t xml:space="preserve">TABLEAU DE BORD GÉNÉRAL — PROGRAMME OGT SIT | GABON · CÔTE D'IVOIRE · SÉNÉGAL</t>
  </si>
  <si>
    <t xml:space="preserve">📊  RÉCAPITULATIF PAR PAYS</t>
  </si>
  <si>
    <t xml:space="preserve">TRANCHES</t>
  </si>
  <si>
    <t xml:space="preserve">% AVANCT
MOYEN</t>
  </si>
  <si>
    <t xml:space="preserve">BÉNÉFICIAIRES
(estimés)</t>
  </si>
  <si>
    <t xml:space="preserve">~1,2 M</t>
  </si>
  <si>
    <t xml:space="preserve">~18 M</t>
  </si>
  <si>
    <t xml:space="preserve">~22 M</t>
  </si>
  <si>
    <t xml:space="preserve">~41 M</t>
  </si>
  <si>
    <t xml:space="preserve">🚦  RÉPARTITION PAR STATUT DE LIVRAISON</t>
  </si>
  <si>
    <t xml:space="preserve">STATUT</t>
  </si>
  <si>
    <t xml:space="preserve">% PORTEF.</t>
  </si>
  <si>
    <t xml:space="preserve">APPROUVÉ (MMFCFA)</t>
  </si>
  <si>
    <t xml:space="preserve">DÉCAISSÉ (MMFCFA)</t>
  </si>
  <si>
    <t xml:space="preserve">TABLEAU DE BORD KPI — INDICATEURS DE PERFORMANCE OGT SIT | PROGRAMME MULTI-BAILLEURS</t>
  </si>
  <si>
    <t xml:space="preserve">Référence: SUIVI CONSOLIDÉ | Période: 30/08/2023 — 31/12/2026 | 44 Projets | Gabon · Côte d'Ivoire · Sénégal</t>
  </si>
  <si>
    <t xml:space="preserve">📋  DÉFINITIONS DES INDICATEURS KPI — NOMENCLATURE OGT SIT</t>
  </si>
  <si>
    <t xml:space="preserve">INDICATEUR KPI</t>
  </si>
  <si>
    <t xml:space="preserve">FORMULE / CALCUL</t>
  </si>
  <si>
    <t xml:space="preserve">SEUIL VERT</t>
  </si>
  <si>
    <t xml:space="preserve">SEUIL AMBER</t>
  </si>
  <si>
    <t xml:space="preserve">SEUIL ROUGE</t>
  </si>
  <si>
    <t xml:space="preserve">SOURCE DONNÉES</t>
  </si>
  <si>
    <t xml:space="preserve">FRÉQUENCE</t>
  </si>
  <si>
    <t xml:space="preserve">RESPONSABLE</t>
  </si>
  <si>
    <t xml:space="preserve">Taux d'exécution budgétaire</t>
  </si>
  <si>
    <t xml:space="preserve">Montant décaissé / Montant approuvé</t>
  </si>
  <si>
    <t xml:space="preserve">≥ 75%</t>
  </si>
  <si>
    <t xml:space="preserve">50–74%</t>
  </si>
  <si>
    <t xml:space="preserve">&lt; 50%</t>
  </si>
  <si>
    <t xml:space="preserve">Col. DÉCAISSÉ / APPROUVÉ</t>
  </si>
  <si>
    <t xml:space="preserve">Mensuel</t>
  </si>
  <si>
    <t xml:space="preserve">Coord. financier OGT SIT</t>
  </si>
  <si>
    <t xml:space="preserve">Taux de retard</t>
  </si>
  <si>
    <t xml:space="preserve">1 – taux avancement physique
(si non LIVRÉ)</t>
  </si>
  <si>
    <t xml:space="preserve">&lt; 15%</t>
  </si>
  <si>
    <t xml:space="preserve">15–35%</t>
  </si>
  <si>
    <t xml:space="preserve">&gt; 35%</t>
  </si>
  <si>
    <t xml:space="preserve">Col. AVANCEMENT PHYSIQUE</t>
  </si>
  <si>
    <t xml:space="preserve">Chef de projet</t>
  </si>
  <si>
    <t xml:space="preserve">Coût moyen par bénéficiaire</t>
  </si>
  <si>
    <t xml:space="preserve">Montant approuvé × 1M FCFA
÷ Nb bénéficiaires directs</t>
  </si>
  <si>
    <t xml:space="preserve">&lt; 50 000 FCFA</t>
  </si>
  <si>
    <t xml:space="preserve">50k–150k FCFA</t>
  </si>
  <si>
    <t xml:space="preserve">&gt; 150 000 FCFA</t>
  </si>
  <si>
    <t xml:space="preserve">Cols. APPROUVÉ + BÉNÉF.</t>
  </si>
  <si>
    <t xml:space="preserve">Par projet</t>
  </si>
  <si>
    <t xml:space="preserve">Analyste économique</t>
  </si>
  <si>
    <t xml:space="preserve">Indice d'impact territorial</t>
  </si>
  <si>
    <t xml:space="preserve">Score 1–5 attribué par
mission terrain CNEPE</t>
  </si>
  <si>
    <t xml:space="preserve">≥ 4,0</t>
  </si>
  <si>
    <t xml:space="preserve">2,5–3,9</t>
  </si>
  <si>
    <t xml:space="preserve">&lt; 2,5</t>
  </si>
  <si>
    <t xml:space="preserve">Mission terrain + SIT</t>
  </si>
  <si>
    <t xml:space="preserve">Trimestriel</t>
  </si>
  <si>
    <t xml:space="preserve">Expert territorial CNEPE</t>
  </si>
  <si>
    <t xml:space="preserve">Taux de satisfaction collectivités</t>
  </si>
  <si>
    <t xml:space="preserve">% collectivités satisfaites
(enquête post-livraison)</t>
  </si>
  <si>
    <t xml:space="preserve">≥ 85%</t>
  </si>
  <si>
    <t xml:space="preserve">70–84%</t>
  </si>
  <si>
    <t xml:space="preserve">&lt; 70%</t>
  </si>
  <si>
    <t xml:space="preserve">Enquête satisfaction CL</t>
  </si>
  <si>
    <t xml:space="preserve">Par livraison</t>
  </si>
  <si>
    <t xml:space="preserve">CNEPE local</t>
  </si>
  <si>
    <t xml:space="preserve">Délai moyen de livraison</t>
  </si>
  <si>
    <t xml:space="preserve">Nb jours entre date début
et date livraison effective</t>
  </si>
  <si>
    <t xml:space="preserve">&lt; 365 jours</t>
  </si>
  <si>
    <t xml:space="preserve">365–548 j.</t>
  </si>
  <si>
    <t xml:space="preserve">&gt; 548 jours</t>
  </si>
  <si>
    <t xml:space="preserve">Dates début / livraison</t>
  </si>
  <si>
    <t xml:space="preserve">Coord. suivi-évaluation</t>
  </si>
  <si>
    <t xml:space="preserve">Score KPI global</t>
  </si>
  <si>
    <t xml:space="preserve">Composite pondéré:
Exéc.×30% + Retard×25%
+ Impact×20% + Satisf.×25%</t>
  </si>
  <si>
    <t xml:space="preserve">≥ 70</t>
  </si>
  <si>
    <t xml:space="preserve">50–69</t>
  </si>
  <si>
    <t xml:space="preserve">&lt; 50</t>
  </si>
  <si>
    <t xml:space="preserve">Calcul automatique Excel</t>
  </si>
  <si>
    <t xml:space="preserve">Direction OGT SIT</t>
  </si>
  <si>
    <t xml:space="preserve">📊  SYNTHÈSE KPI PAR PAYS ET CATÉGORIE</t>
  </si>
  <si>
    <t xml:space="preserve">DIMENSION</t>
  </si>
  <si>
    <t xml:space="preserve">TAUX EXEC.
BUDG.</t>
  </si>
  <si>
    <t xml:space="preserve">TAUX
RETARD</t>
  </si>
  <si>
    <t xml:space="preserve">COÛT MOY.
/BÉNÉF (FCFA)</t>
  </si>
  <si>
    <t xml:space="preserve">NB BÉNÉF.
DIRECTS</t>
  </si>
  <si>
    <t xml:space="preserve">INDICE
IMPACT</t>
  </si>
  <si>
    <t xml:space="preserve">TAUX
SATISFACT.</t>
  </si>
  <si>
    <t xml:space="preserve">PAR PAYS</t>
  </si>
  <si>
    <t xml:space="preserve">→ voir onglet</t>
  </si>
  <si>
    <t xml:space="preserve">→ calc.</t>
  </si>
  <si>
    <t xml:space="preserve">PAR CATÉGORIE SECTORIELLE</t>
  </si>
  <si>
    <t xml:space="preserve">📑  NOMENCLATURE OFFICIELLE — MOTIFS DE RETARD (LISTE DÉROULANTE VALIDÉE)</t>
  </si>
  <si>
    <t xml:space="preserve">01. Sans objet</t>
  </si>
  <si>
    <t xml:space="preserve">02. Retard de transfert de fonds</t>
  </si>
  <si>
    <t xml:space="preserve">03. Audit fiduciaire en cours</t>
  </si>
  <si>
    <t xml:space="preserve">04. Conditions préalables non remplies</t>
  </si>
  <si>
    <t xml:space="preserve">05. Retard passation marchés</t>
  </si>
  <si>
    <t xml:space="preserve">06. Retard logistique terrain</t>
  </si>
  <si>
    <t xml:space="preserve">07. Retard approvisionnement</t>
  </si>
  <si>
    <t xml:space="preserve">08. Retard importation équipements</t>
  </si>
  <si>
    <t xml:space="preserve">09. Retard recrutement personnel</t>
  </si>
  <si>
    <t xml:space="preserve">10. Litiges fonciers</t>
  </si>
  <si>
    <t xml:space="preserve">11. Conflits fonciers — abandon</t>
  </si>
  <si>
    <t xml:space="preserve">12. Résistance communautaire locale</t>
  </si>
  <si>
    <t xml:space="preserve">13. Désaccord interétatique / politique</t>
  </si>
  <si>
    <t xml:space="preserve">14. Insuffisance maîtrise d'ouvrage locale</t>
  </si>
  <si>
    <t xml:space="preserve">15. Suspension audit BAD</t>
  </si>
  <si>
    <t xml:space="preserve">16. Force majeure / catastrophe naturelle</t>
  </si>
  <si>
    <t xml:space="preserve">17. Révision périmètre projet</t>
  </si>
  <si>
    <t xml:space="preserve">🚨  NIVEAUX DE RISQUE — DÉFINITIONS ET SEUILS D'ACTION</t>
  </si>
  <si>
    <t xml:space="preserve">LÉGENDE, CODES COULEURS ET GUIDE D'UTILISATION — PROGRAMME OGT SIT</t>
  </si>
  <si>
    <t xml:space="preserve">CODES COULEURS — STATUT DE LIVRAISON</t>
  </si>
  <si>
    <t xml:space="preserve">Projet entièrement achevé — 100% physique</t>
  </si>
  <si>
    <t xml:space="preserve">Archiver — capitaliser via SIT</t>
  </si>
  <si>
    <t xml:space="preserve">Exécution active — décaissement en cours</t>
  </si>
  <si>
    <t xml:space="preserve">Suivi mensuel obligatoire</t>
  </si>
  <si>
    <t xml:space="preserve">Approuvé non démarré — cond. préalables</t>
  </si>
  <si>
    <t xml:space="preserve">Lever les conditions</t>
  </si>
  <si>
    <t xml:space="preserve">Suspendu définitivement — échec total</t>
  </si>
  <si>
    <t xml:space="preserve">Documentation SIT obligatoire</t>
  </si>
  <si>
    <t xml:space="preserve">NON LIVRÉ</t>
  </si>
  <si>
    <t xml:space="preserve">Retard sur calendrier prévu</t>
  </si>
  <si>
    <t xml:space="preserve">Plan de rattrapage requis</t>
  </si>
  <si>
    <t xml:space="preserve">CODES COULEURS — CATÉGORIES SECTORIELLES</t>
  </si>
  <si>
    <t xml:space="preserve">Protection sociale, transferts, genre, inclusion</t>
  </si>
  <si>
    <t xml:space="preserve">Ménages pauvres, femmes, personnes vulnérables</t>
  </si>
  <si>
    <t xml:space="preserve">Infras. scolaires, alphabétisation, formation</t>
  </si>
  <si>
    <t xml:space="preserve">Élèves, étudiants, adultes</t>
  </si>
  <si>
    <t xml:space="preserve">Eau, assainissement, climat, forêt</t>
  </si>
  <si>
    <t xml:space="preserve">Communes, villages, zones côtières</t>
  </si>
  <si>
    <t xml:space="preserve">Infrastructure sanitaire, santé publique</t>
  </si>
  <si>
    <t xml:space="preserve">Populations tous âges</t>
  </si>
  <si>
    <t xml:space="preserve">Transformation, zones agro-ind., filières</t>
  </si>
  <si>
    <t xml:space="preserve">Producteurs, entrepreneurs locaux</t>
  </si>
  <si>
    <t xml:space="preserve">Agriculture vivrière, élevage, pastoralisme</t>
  </si>
  <si>
    <t xml:space="preserve">Agriculteurs, éleveurs, coopératives</t>
  </si>
  <si>
    <t xml:space="preserve">TYPES DE BÉNÉFICIAIRES &amp; INTERCONNEXION TERRITORIALE OGT SIT</t>
  </si>
  <si>
    <t xml:space="preserve">🏛  PROVINCES</t>
  </si>
  <si>
    <t xml:space="preserve">Niveau administratif 1 — Gabon (9), Sénégal (14 rég.), CI (31 rég.)</t>
  </si>
  <si>
    <t xml:space="preserve">↔ Interconnexion OGT SIT — Données territorialisées et indicateurs croisés</t>
  </si>
  <si>
    <t xml:space="preserve">🏙  VILLES</t>
  </si>
  <si>
    <t xml:space="preserve">Centres urbains, agglomérations, chefs-lieux régionaux</t>
  </si>
  <si>
    <t xml:space="preserve">🏡  COLLECTIVITÉS TERRITORIALES</t>
  </si>
  <si>
    <t xml:space="preserve">Entités décentralisées reconnues juridiquement</t>
  </si>
  <si>
    <t xml:space="preserve">🌾  VILLAGES</t>
  </si>
  <si>
    <t xml:space="preserve">Entités rurales de base — hameaux et villages administratifs</t>
  </si>
  <si>
    <t xml:space="preserve">🏘  COMMUNES RURALES</t>
  </si>
  <si>
    <t xml:space="preserve">Collectivités locales de base en milieu rural</t>
  </si>
  <si>
    <t xml:space="preserve">🤝  GROUPES ASSOCIATIFS D'INTÉRÊT PUBLIC</t>
  </si>
  <si>
    <t xml:space="preserve">GIE, coopératives agricoles, assoc. féminines, groupements jeunes</t>
  </si>
  <si>
    <t xml:space="preserve">ABRÉVIATIONS ET DÉFINITIONS</t>
  </si>
  <si>
    <t xml:space="preserve">OGT</t>
  </si>
  <si>
    <t xml:space="preserve">Outil de Gouvernance Territoriale</t>
  </si>
  <si>
    <t xml:space="preserve">Dispositif intégré de pilotage décentralisé</t>
  </si>
  <si>
    <t xml:space="preserve">SIT</t>
  </si>
  <si>
    <t xml:space="preserve">Système d'Information Territoriale</t>
  </si>
  <si>
    <t xml:space="preserve">Base de données géolocalisée des collectivités</t>
  </si>
  <si>
    <t xml:space="preserve">Banque Africaine de Développement</t>
  </si>
  <si>
    <t xml:space="preserve">Financement projets de développement Afrique</t>
  </si>
  <si>
    <t xml:space="preserve">Programme des Nations Unies pour le Développement</t>
  </si>
  <si>
    <t xml:space="preserve">Appui technique et financier ODD</t>
  </si>
  <si>
    <t xml:space="preserve">BM</t>
  </si>
  <si>
    <t xml:space="preserve">Banque Mondiale</t>
  </si>
  <si>
    <t xml:space="preserve">Prêts et dons pour projets de développement</t>
  </si>
  <si>
    <t xml:space="preserve">Fonds Monétaire International</t>
  </si>
  <si>
    <t xml:space="preserve">Appui macroéconomique et réforme fiscale</t>
  </si>
  <si>
    <t xml:space="preserve">MMFCFA</t>
  </si>
  <si>
    <t xml:space="preserve">Millions de Francs CFA</t>
  </si>
  <si>
    <t xml:space="preserve">Unité monétaire de référence</t>
  </si>
  <si>
    <t xml:space="preserve">CL</t>
  </si>
  <si>
    <t xml:space="preserve">Collectivité Locale</t>
  </si>
  <si>
    <t xml:space="preserve">Entité décentralisée bénéficiaire</t>
  </si>
  <si>
    <t xml:space="preserve">CNEPE</t>
  </si>
  <si>
    <t xml:space="preserve">Réseau International pour la Gouvernance Territoriale</t>
  </si>
  <si>
    <t xml:space="preserve">Architecture OGT SIT</t>
  </si>
  <si>
    <t xml:space="preserve">PPP</t>
  </si>
  <si>
    <t xml:space="preserve">Partenariat Public-Privé</t>
  </si>
  <si>
    <t xml:space="preserve">Cofinancement État et secteur privé</t>
  </si>
  <si>
    <t xml:space="preserve">NOUVELLES COLONNES — OBSERVATIONS TERRAIN &amp; KPI (Ajout v2.0)</t>
  </si>
  <si>
    <t xml:space="preserve">AC</t>
  </si>
  <si>
    <t xml:space="preserve">OBSERVATIONS TERRAIN</t>
  </si>
  <si>
    <t xml:space="preserve">Texte libre — Saisie après mission terrain CNEPE</t>
  </si>
  <si>
    <t xml:space="preserve">À remplir après chaque mission</t>
  </si>
  <si>
    <t xml:space="preserve">✎ libre</t>
  </si>
  <si>
    <t xml:space="preserve">AD</t>
  </si>
  <si>
    <t xml:space="preserve">MOTIF DE RETARD</t>
  </si>
  <si>
    <t xml:space="preserve">Sélection stricte dans liste déroulante</t>
  </si>
  <si>
    <t xml:space="preserve">17 motifs officiels OGT SIT</t>
  </si>
  <si>
    <t xml:space="preserve">📋 liste</t>
  </si>
  <si>
    <t xml:space="preserve">AE</t>
  </si>
  <si>
    <t xml:space="preserve">FAIBLE / MODÉRÉ / ÉLEVÉ / CRITIQUE</t>
  </si>
  <si>
    <t xml:space="preserve">Évaluation trimestrielle</t>
  </si>
  <si>
    <t xml:space="preserve">AF</t>
  </si>
  <si>
    <t xml:space="preserve">DATE DERNIÈRE MISSION</t>
  </si>
  <si>
    <t xml:space="preserve">Date de la dernière visite terrain</t>
  </si>
  <si>
    <t xml:space="preserve">Format JJ/MM/AAAA</t>
  </si>
  <si>
    <t xml:space="preserve">📅 date</t>
  </si>
  <si>
    <t xml:space="preserve">AG</t>
  </si>
  <si>
    <t xml:space="preserve">TAUX EXEC. BUDGÉTAIRE</t>
  </si>
  <si>
    <t xml:space="preserve">Formule: DECAISSE divise par APPROUVE</t>
  </si>
  <si>
    <t xml:space="preserve">Formule auto</t>
  </si>
  <si>
    <t xml:space="preserve">∑ auto</t>
  </si>
  <si>
    <t xml:space="preserve">AH</t>
  </si>
  <si>
    <t xml:space="preserve">TAUX DE RETARD</t>
  </si>
  <si>
    <t xml:space="preserve">Formule: f(STATUT, AVANCEMENT PHYSIQUE)</t>
  </si>
  <si>
    <t xml:space="preserve">AI</t>
  </si>
  <si>
    <t xml:space="preserve">COÛT MOY./BÉNÉF. (FCFA)</t>
  </si>
  <si>
    <t xml:space="preserve">Formule: APPROUVE x 1 000 000 divise par NB BENEF</t>
  </si>
  <si>
    <t xml:space="preserve">AJ</t>
  </si>
  <si>
    <t xml:space="preserve">NB BÉNÉFICIAIRES DIRECTS</t>
  </si>
  <si>
    <t xml:space="preserve">Saisie par chef de projet</t>
  </si>
  <si>
    <t xml:space="preserve">Chiffre entier</t>
  </si>
  <si>
    <t xml:space="preserve">✎ saisie</t>
  </si>
  <si>
    <t xml:space="preserve">AK</t>
  </si>
  <si>
    <t xml:space="preserve">INDICE IMPACT TERRITORIAL</t>
  </si>
  <si>
    <t xml:space="preserve">Score 1–5 mission terrain CNEPE</t>
  </si>
  <si>
    <t xml:space="preserve">Évaluation qualitative</t>
  </si>
  <si>
    <t xml:space="preserve">✎ score</t>
  </si>
  <si>
    <t xml:space="preserve">AL</t>
  </si>
  <si>
    <t xml:space="preserve">TAUX SATISFACTION CL</t>
  </si>
  <si>
    <t xml:space="preserve">% collectivités satisfaites (0–100%)</t>
  </si>
  <si>
    <t xml:space="preserve">Enquête post-livraison</t>
  </si>
  <si>
    <t xml:space="preserve">✎ enquête</t>
  </si>
  <si>
    <t xml:space="preserve">AM</t>
  </si>
  <si>
    <t xml:space="preserve">DÉLAI MOYEN LIVRAISON</t>
  </si>
  <si>
    <t xml:space="preserve">Nb jours début→livraison</t>
  </si>
  <si>
    <t xml:space="preserve">0 si non livré</t>
  </si>
  <si>
    <t xml:space="preserve">AN</t>
  </si>
  <si>
    <t xml:space="preserve">SCORE KPI GLOBAL</t>
  </si>
  <si>
    <t xml:space="preserve">Composite pondéré 0–100</t>
  </si>
  <si>
    <t xml:space="preserve">Audit fiduciaire en cours</t>
  </si>
  <si>
    <t xml:space="preserve">Résistance communautaire locale</t>
  </si>
  <si>
    <t xml:space="preserve">Insuffisance maîtrise d'ouvrage locale</t>
  </si>
  <si>
    <t xml:space="preserve">Suspension audit BAD</t>
  </si>
  <si>
    <t xml:space="preserve">Force majeure / catastrophe naturelle</t>
  </si>
  <si>
    <t xml:space="preserve">Révision périmètre projet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</si>
</sst>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;[RED]\-#,##0;\-"/>
    <numFmt numFmtId="166" formatCode="#,##0"/>
    <numFmt numFmtId="167" formatCode="0%"/>
    <numFmt numFmtId="168" formatCode="0.0%"/>
    <numFmt numFmtId="169" formatCode="#,##0;&quot;N/A&quot;"/>
    <numFmt numFmtId="170" formatCode="0.0"/>
    <numFmt numFmtId="171" formatCode="0.00"/>
    <numFmt numFmtId="172" formatCode="0"/>
    <numFmt numFmtId="173" formatCode="#,##0;\-"/>
  </numFmts>
  <fonts count="5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8"/>
      <color rgb="FFFFFFFF"/>
      <name val="Arial"/>
      <family val="0"/>
      <charset val="1"/>
    </font>
    <font>
      <b val="true"/>
      <sz val="8"/>
      <color rgb="FF333333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8"/>
      <color rgb="FF5C1244"/>
      <name val="Arial"/>
      <family val="0"/>
      <charset val="1"/>
    </font>
    <font>
      <sz val="9"/>
      <color rgb="FF000000"/>
      <name val="Arial"/>
      <family val="0"/>
      <charset val="1"/>
    </font>
    <font>
      <sz val="9"/>
      <color rgb="FFBBBBBB"/>
      <name val="Arial"/>
      <family val="0"/>
      <charset val="1"/>
    </font>
    <font>
      <b val="true"/>
      <sz val="9"/>
      <color rgb="FF276221"/>
      <name val="Arial"/>
      <family val="0"/>
      <charset val="1"/>
    </font>
    <font>
      <b val="true"/>
      <sz val="8"/>
      <color rgb="FF843500"/>
      <name val="Arial"/>
      <family val="0"/>
      <charset val="1"/>
    </font>
    <font>
      <i val="true"/>
      <sz val="9"/>
      <color rgb="FFAAAAAA"/>
      <name val="Arial"/>
      <family val="0"/>
      <charset val="1"/>
    </font>
    <font>
      <b val="true"/>
      <sz val="9"/>
      <color rgb="FF843500"/>
      <name val="Arial"/>
      <family val="0"/>
      <charset val="1"/>
    </font>
    <font>
      <b val="true"/>
      <sz val="8"/>
      <color rgb="FF276221"/>
      <name val="Arial"/>
      <family val="0"/>
      <charset val="1"/>
    </font>
    <font>
      <b val="true"/>
      <sz val="9"/>
      <color rgb="FF7D6608"/>
      <name val="Arial"/>
      <family val="0"/>
      <charset val="1"/>
    </font>
    <font>
      <b val="true"/>
      <sz val="8"/>
      <color rgb="FF0D47A1"/>
      <name val="Arial"/>
      <family val="0"/>
      <charset val="1"/>
    </font>
    <font>
      <b val="true"/>
      <sz val="8"/>
      <color rgb="FF1B5E20"/>
      <name val="Arial"/>
      <family val="0"/>
      <charset val="1"/>
    </font>
    <font>
      <b val="true"/>
      <sz val="9"/>
      <color rgb="FF9C0006"/>
      <name val="Arial"/>
      <family val="0"/>
      <charset val="1"/>
    </font>
    <font>
      <b val="true"/>
      <sz val="8"/>
      <color rgb="FF7B3200"/>
      <name val="Arial"/>
      <family val="0"/>
      <charset val="1"/>
    </font>
    <font>
      <b val="true"/>
      <sz val="8"/>
      <color rgb="FF4E342E"/>
      <name val="Arial"/>
      <family val="0"/>
      <charset val="1"/>
    </font>
    <font>
      <b val="true"/>
      <sz val="8"/>
      <color rgb="FF004D40"/>
      <name val="Arial"/>
      <family val="0"/>
      <charset val="1"/>
    </font>
    <font>
      <b val="true"/>
      <sz val="8"/>
      <color rgb="FF9C0006"/>
      <name val="Arial"/>
      <family val="0"/>
      <charset val="1"/>
    </font>
    <font>
      <b val="true"/>
      <sz val="8"/>
      <color rgb="FF1F4E79"/>
      <name val="Arial"/>
      <family val="0"/>
      <charset val="1"/>
    </font>
    <font>
      <sz val="9"/>
      <color rgb="FF1F4E79"/>
      <name val="Arial"/>
      <family val="0"/>
      <charset val="1"/>
    </font>
    <font>
      <b val="true"/>
      <sz val="10"/>
      <color rgb="FFFFD7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5C1244"/>
      <name val="Arial"/>
      <family val="0"/>
      <charset val="1"/>
    </font>
    <font>
      <b val="true"/>
      <sz val="9"/>
      <color rgb="FF0D47A1"/>
      <name val="Arial"/>
      <family val="0"/>
      <charset val="1"/>
    </font>
    <font>
      <b val="true"/>
      <sz val="9"/>
      <color rgb="FF1B5E20"/>
      <name val="Arial"/>
      <family val="0"/>
      <charset val="1"/>
    </font>
    <font>
      <b val="true"/>
      <sz val="9"/>
      <color rgb="FF7B3200"/>
      <name val="Arial"/>
      <family val="0"/>
      <charset val="1"/>
    </font>
    <font>
      <b val="true"/>
      <sz val="9"/>
      <color rgb="FF4E342E"/>
      <name val="Arial"/>
      <family val="0"/>
      <charset val="1"/>
    </font>
    <font>
      <b val="true"/>
      <sz val="9"/>
      <color rgb="FF004D4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1F4E79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9"/>
      <color rgb="FFCCDDEE"/>
      <name val="Arial"/>
      <family val="0"/>
      <charset val="1"/>
    </font>
    <font>
      <sz val="9"/>
      <color rgb="FF777777"/>
      <name val="Arial"/>
      <family val="0"/>
      <charset val="1"/>
    </font>
    <font>
      <b val="true"/>
      <sz val="9"/>
      <color rgb="FF333333"/>
      <name val="Arial"/>
      <family val="0"/>
      <charset val="1"/>
    </font>
    <font>
      <sz val="9"/>
      <color rgb="FF276221"/>
      <name val="Arial"/>
      <family val="0"/>
      <charset val="1"/>
    </font>
    <font>
      <b val="true"/>
      <sz val="10"/>
      <color rgb="FF276221"/>
      <name val="Arial"/>
      <family val="0"/>
      <charset val="1"/>
    </font>
    <font>
      <b val="true"/>
      <sz val="10"/>
      <color rgb="FF7D6608"/>
      <name val="Arial"/>
      <family val="0"/>
      <charset val="1"/>
    </font>
    <font>
      <b val="true"/>
      <sz val="10"/>
      <color rgb="FF843500"/>
      <name val="Arial"/>
      <family val="0"/>
      <charset val="1"/>
    </font>
    <font>
      <b val="true"/>
      <sz val="10"/>
      <color rgb="FF9C0006"/>
      <name val="Arial"/>
      <family val="0"/>
      <charset val="1"/>
    </font>
    <font>
      <sz val="9"/>
      <color rgb="FF555555"/>
      <name val="Arial"/>
      <family val="0"/>
      <charset val="1"/>
    </font>
    <font>
      <b val="true"/>
      <sz val="9"/>
      <color rgb="FF9C6500"/>
      <name val="Arial"/>
      <family val="0"/>
      <charset val="1"/>
    </font>
    <font>
      <sz val="8"/>
      <color rgb="FF555555"/>
      <name val="Arial"/>
      <family val="0"/>
      <charset val="1"/>
    </font>
    <font>
      <sz val="8"/>
      <color rgb="FF444444"/>
      <name val="Arial"/>
      <family val="0"/>
      <charset val="1"/>
    </font>
  </fonts>
  <fills count="59">
    <fill>
      <patternFill patternType="none"/>
    </fill>
    <fill>
      <patternFill patternType="gray125"/>
    </fill>
    <fill>
      <patternFill patternType="solid">
        <fgColor rgb="FF1B396D"/>
        <bgColor rgb="FF1A3A5C"/>
      </patternFill>
    </fill>
    <fill>
      <patternFill patternType="darkGray">
        <fgColor rgb="FF195185"/>
        <bgColor rgb="FF1F4E79"/>
      </patternFill>
    </fill>
    <fill>
      <patternFill patternType="solid">
        <fgColor rgb="FF195185"/>
        <bgColor rgb="FF1F4E79"/>
      </patternFill>
    </fill>
    <fill>
      <patternFill patternType="mediumGray">
        <fgColor rgb="FF1B5E22"/>
        <bgColor rgb="FF1F5F25"/>
      </patternFill>
    </fill>
    <fill>
      <patternFill patternType="solid">
        <fgColor rgb="FF173D5C"/>
        <bgColor rgb="FF1A3A5C"/>
      </patternFill>
    </fill>
    <fill>
      <patternFill patternType="solid">
        <fgColor rgb="FF57132C"/>
        <bgColor rgb="FF4A235A"/>
      </patternFill>
    </fill>
    <fill>
      <patternFill patternType="mediumGray">
        <fgColor rgb="FF57132C"/>
        <bgColor rgb="FF4A235A"/>
      </patternFill>
    </fill>
    <fill>
      <patternFill patternType="solid">
        <fgColor rgb="FF005632"/>
        <bgColor rgb="FF1B5E22"/>
      </patternFill>
    </fill>
    <fill>
      <patternFill patternType="solid">
        <fgColor rgb="FF009EDB"/>
        <bgColor rgb="FF009E60"/>
      </patternFill>
    </fill>
    <fill>
      <patternFill patternType="solid">
        <fgColor rgb="FF002B5C"/>
        <bgColor rgb="FF092238"/>
      </patternFill>
    </fill>
    <fill>
      <patternFill patternType="solid">
        <fgColor rgb="FF9B1C1C"/>
        <bgColor rgb="FF9C0006"/>
      </patternFill>
    </fill>
    <fill>
      <patternFill patternType="solid">
        <fgColor rgb="FF6B4226"/>
        <bgColor rgb="FF7B4226"/>
      </patternFill>
    </fill>
    <fill>
      <patternFill patternType="solid">
        <fgColor rgb="FF4A235A"/>
        <bgColor rgb="FF57132C"/>
      </patternFill>
    </fill>
    <fill>
      <patternFill patternType="solid">
        <fgColor rgb="FF444444"/>
        <bgColor rgb="FF58382F"/>
      </patternFill>
    </fill>
    <fill>
      <patternFill patternType="solid">
        <fgColor rgb="FF604C02"/>
        <bgColor rgb="FF6B4226"/>
      </patternFill>
    </fill>
    <fill>
      <patternFill patternType="solid">
        <fgColor rgb="FF1A237E"/>
        <bgColor rgb="FF1B396D"/>
      </patternFill>
    </fill>
    <fill>
      <patternFill patternType="solid">
        <fgColor rgb="FF334D6E"/>
        <bgColor rgb="FF1F4E79"/>
      </patternFill>
    </fill>
    <fill>
      <patternFill patternType="solid">
        <fgColor rgb="FF173D5C"/>
        <bgColor rgb="FF1A3A5C"/>
      </patternFill>
    </fill>
    <fill>
      <patternFill patternType="solid">
        <fgColor rgb="FF1F5F25"/>
        <bgColor rgb="FF1B5E22"/>
      </patternFill>
    </fill>
    <fill>
      <patternFill patternType="darkGray">
        <fgColor rgb="FF58382F"/>
        <bgColor rgb="FF6B4226"/>
      </patternFill>
    </fill>
    <fill>
      <patternFill patternType="solid">
        <fgColor rgb="FF7B4226"/>
        <bgColor rgb="FF6B4226"/>
      </patternFill>
    </fill>
    <fill>
      <patternFill patternType="darkGray">
        <fgColor rgb="FF604C02"/>
        <bgColor rgb="FF6B4226"/>
      </patternFill>
    </fill>
    <fill>
      <patternFill patternType="solid">
        <fgColor rgb="FF0D47A1"/>
        <bgColor rgb="FF195185"/>
      </patternFill>
    </fill>
    <fill>
      <patternFill patternType="solid">
        <fgColor rgb="FFD4A0C0"/>
        <bgColor rgb="FFB9ACA9"/>
      </patternFill>
    </fill>
    <fill>
      <patternFill patternType="solid">
        <fgColor rgb="FF90CAF9"/>
        <bgColor rgb="FF80CBC4"/>
      </patternFill>
    </fill>
    <fill>
      <patternFill patternType="solid">
        <fgColor rgb="FFA5D6A7"/>
        <bgColor rgb="FF80CBC4"/>
      </patternFill>
    </fill>
    <fill>
      <patternFill patternType="darkGray">
        <fgColor rgb="FFFFD64D"/>
        <bgColor rgb="FFFFC7CE"/>
      </patternFill>
    </fill>
    <fill>
      <patternFill patternType="solid">
        <fgColor rgb="FFB9ACA9"/>
        <bgColor rgb="FFD4A0C0"/>
      </patternFill>
    </fill>
    <fill>
      <patternFill patternType="solid">
        <fgColor rgb="FF80CBC4"/>
        <bgColor rgb="FF90CAF9"/>
      </patternFill>
    </fill>
    <fill>
      <patternFill patternType="darkGray">
        <fgColor rgb="FF5C5C5C"/>
        <bgColor rgb="FF444444"/>
      </patternFill>
    </fill>
    <fill>
      <patternFill patternType="darkGray">
        <fgColor rgb="FFCEE7E8"/>
        <bgColor rgb="FFC6EFCE"/>
      </patternFill>
    </fill>
    <fill>
      <patternFill patternType="solid">
        <fgColor rgb="FFF2F7FF"/>
        <bgColor rgb="FFF0F7FF"/>
      </patternFill>
    </fill>
    <fill>
      <patternFill patternType="solid">
        <fgColor rgb="FF009E60"/>
        <bgColor rgb="FF00853F"/>
      </patternFill>
    </fill>
    <fill>
      <patternFill patternType="solid">
        <fgColor rgb="FFE8F5E9"/>
        <bgColor rgb="FFE8F4FD"/>
      </patternFill>
    </fill>
    <fill>
      <patternFill patternType="solid">
        <fgColor rgb="FFFCE4D6"/>
        <bgColor rgb="FFFFF1C5"/>
      </patternFill>
    </fill>
    <fill>
      <patternFill patternType="solid">
        <fgColor rgb="FFFFF7E1"/>
        <bgColor rgb="FFFFFFF0"/>
      </patternFill>
    </fill>
    <fill>
      <patternFill patternType="solid">
        <fgColor rgb="FFC6EFCE"/>
        <bgColor rgb="FFCEE7E8"/>
      </patternFill>
    </fill>
    <fill>
      <patternFill patternType="solid">
        <fgColor rgb="FFF8F8F8"/>
        <bgColor rgb="FFF5F5F5"/>
      </patternFill>
    </fill>
    <fill>
      <patternFill patternType="solid">
        <fgColor rgb="FFE8F4FD"/>
        <bgColor rgb="FFF0F7FF"/>
      </patternFill>
    </fill>
    <fill>
      <patternFill patternType="solid">
        <fgColor rgb="FFFFFFFF"/>
        <bgColor rgb="FFFFFFF0"/>
      </patternFill>
    </fill>
    <fill>
      <patternFill patternType="solid">
        <fgColor rgb="FFF1FAF2"/>
        <bgColor rgb="FFF5F5F5"/>
      </patternFill>
    </fill>
    <fill>
      <patternFill patternType="solid">
        <fgColor rgb="FFFFFFF0"/>
        <bgColor rgb="FFFFFFFF"/>
      </patternFill>
    </fill>
    <fill>
      <patternFill patternType="solid">
        <fgColor rgb="FFD8EEF9"/>
        <bgColor rgb="FFDDEBF7"/>
      </patternFill>
    </fill>
    <fill>
      <patternFill patternType="darkGray">
        <fgColor rgb="FFFFF1C5"/>
        <bgColor rgb="FFFFF7E1"/>
      </patternFill>
    </fill>
    <fill>
      <patternFill patternType="solid">
        <fgColor rgb="FFFFF7E1"/>
        <bgColor rgb="FFF5F5F5"/>
      </patternFill>
    </fill>
    <fill>
      <patternFill patternType="solid">
        <fgColor rgb="FFFFC7CE"/>
        <bgColor rgb="FFFCE4D6"/>
      </patternFill>
    </fill>
    <fill>
      <patternFill patternType="solid">
        <fgColor rgb="FFF07800"/>
        <bgColor rgb="FF876603"/>
      </patternFill>
    </fill>
    <fill>
      <patternFill patternType="solid">
        <fgColor rgb="FF00853F"/>
        <bgColor rgb="FF009E60"/>
      </patternFill>
    </fill>
    <fill>
      <patternFill patternType="solid">
        <fgColor rgb="FFDDEBF7"/>
        <bgColor rgb="FFD8EEF9"/>
      </patternFill>
    </fill>
    <fill>
      <patternFill patternType="solid">
        <fgColor rgb="FF2E6DA4"/>
        <bgColor rgb="FF195185"/>
      </patternFill>
    </fill>
    <fill>
      <patternFill patternType="darkGray">
        <fgColor rgb="FF092238"/>
        <bgColor rgb="FF002B5C"/>
      </patternFill>
    </fill>
    <fill>
      <patternFill patternType="solid">
        <fgColor rgb="FF092238"/>
        <bgColor rgb="FF002B5C"/>
      </patternFill>
    </fill>
    <fill>
      <patternFill patternType="solid">
        <fgColor rgb="FF1A3A5C"/>
        <bgColor rgb="FF173D5C"/>
      </patternFill>
    </fill>
    <fill>
      <patternFill patternType="solid">
        <fgColor rgb="FFF0F7FF"/>
        <bgColor rgb="FFF2F7FF"/>
      </patternFill>
    </fill>
    <fill>
      <patternFill patternType="darkGray">
        <fgColor rgb="FF283438"/>
        <bgColor rgb="FF1A3A5C"/>
      </patternFill>
    </fill>
    <fill>
      <patternFill patternType="solid">
        <fgColor rgb="FFF5F5F5"/>
        <bgColor rgb="FFF8F8F8"/>
      </patternFill>
    </fill>
    <fill>
      <patternFill patternType="solid">
        <fgColor rgb="FFFFF1C5"/>
        <bgColor rgb="FFFCE4D6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3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3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3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3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3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3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3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4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4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4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4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5" fillId="4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4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8" fillId="4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1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41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41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4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3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4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4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4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4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2" fillId="4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4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8" fillId="4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4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5" fillId="4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4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4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4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3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0" fillId="4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2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4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3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4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4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0" fillId="4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3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5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6" fillId="5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0" fillId="4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0" fillId="4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7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2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8" fillId="3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0" fillId="3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3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2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8" fillId="41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0" fillId="41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4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2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2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9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3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3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4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5" fillId="9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5" fillId="1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5" fillId="11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5" fillId="1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5" fillId="1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5" fillId="1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1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5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3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4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4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5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5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8" fillId="5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5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3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4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4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1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5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5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2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3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2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9" fillId="4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27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0" fillId="2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0" fillId="29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0" fillId="3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2" fillId="3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4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3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4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6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3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6" fillId="5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47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7" fillId="5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2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2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27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2" fillId="2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3" fillId="29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4" fillId="3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1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9" fillId="5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19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1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1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1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5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41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604C02"/>
      <rgbColor rgb="FF1F5F25"/>
      <rgbColor rgb="FF173D5C"/>
      <rgbColor rgb="FFE8F5E9"/>
      <rgbColor rgb="FF1B5E22"/>
      <rgbColor rgb="FFF0F7FF"/>
      <rgbColor rgb="FF9C0006"/>
      <rgbColor rgb="FF00853F"/>
      <rgbColor rgb="FF1A237E"/>
      <rgbColor rgb="FF876603"/>
      <rgbColor rgb="FF4A235A"/>
      <rgbColor rgb="FF009E60"/>
      <rgbColor rgb="FFB9ACA9"/>
      <rgbColor rgb="FF334D6E"/>
      <rgbColor rgb="FFDDEBF7"/>
      <rgbColor rgb="FF7B4226"/>
      <rgbColor rgb="FFFFF7E1"/>
      <rgbColor rgb="FFD8EEF9"/>
      <rgbColor rgb="FF57132C"/>
      <rgbColor rgb="FFF5F5F5"/>
      <rgbColor rgb="FF0D47A1"/>
      <rgbColor rgb="FFCEE7E8"/>
      <rgbColor rgb="FF1A3A5C"/>
      <rgbColor rgb="FF005632"/>
      <rgbColor rgb="FFFFFFF0"/>
      <rgbColor rgb="FFF2F7FF"/>
      <rgbColor rgb="FF444444"/>
      <rgbColor rgb="FF9B1C1C"/>
      <rgbColor rgb="FF195185"/>
      <rgbColor rgb="FF1F4E79"/>
      <rgbColor rgb="FF009EDB"/>
      <rgbColor rgb="FFE8F4FD"/>
      <rgbColor rgb="FFC6EFCE"/>
      <rgbColor rgb="FFFFF1C5"/>
      <rgbColor rgb="FF90CAF9"/>
      <rgbColor rgb="FFFCE4D6"/>
      <rgbColor rgb="FFD4A0C0"/>
      <rgbColor rgb="FFFFC7CE"/>
      <rgbColor rgb="FF2E6DA4"/>
      <rgbColor rgb="FF80CBC4"/>
      <rgbColor rgb="FFF1FAF2"/>
      <rgbColor rgb="FFFFD64D"/>
      <rgbColor rgb="FFF8F8F8"/>
      <rgbColor rgb="FFF07800"/>
      <rgbColor rgb="FF5C5C5C"/>
      <rgbColor rgb="FFA5D6A7"/>
      <rgbColor rgb="FF002B5C"/>
      <rgbColor rgb="FF276221"/>
      <rgbColor rgb="FF092238"/>
      <rgbColor rgb="FF58382F"/>
      <rgbColor rgb="FF803300"/>
      <rgbColor rgb="FF6B4226"/>
      <rgbColor rgb="FF1B396D"/>
      <rgbColor rgb="FF2834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14"/>
    <col collapsed="false" customWidth="true" hidden="false" outlineLevel="0" max="3" min="3" style="1" width="12"/>
    <col collapsed="false" customWidth="true" hidden="false" outlineLevel="0" max="4" min="4" style="1" width="18"/>
    <col collapsed="false" customWidth="true" hidden="false" outlineLevel="0" max="5" min="5" style="1" width="42"/>
    <col collapsed="false" customWidth="true" hidden="false" outlineLevel="0" max="6" min="6" style="1" width="24"/>
    <col collapsed="false" customWidth="true" hidden="false" outlineLevel="0" max="7" min="7" style="1" width="20"/>
    <col collapsed="false" customWidth="true" hidden="false" outlineLevel="0" max="8" min="8" style="1" width="36"/>
    <col collapsed="false" customWidth="true" hidden="false" outlineLevel="0" max="9" min="9" style="1" width="14"/>
    <col collapsed="false" customWidth="true" hidden="false" outlineLevel="0" max="10" min="10" style="1" width="12"/>
    <col collapsed="false" customWidth="true" hidden="false" outlineLevel="0" max="11" min="11" style="1" width="14"/>
    <col collapsed="false" customWidth="true" hidden="false" outlineLevel="0" max="13" min="12" style="1" width="13"/>
    <col collapsed="false" customWidth="true" hidden="false" outlineLevel="0" max="14" min="14" style="1" width="15"/>
    <col collapsed="false" customWidth="true" hidden="false" outlineLevel="0" max="15" min="15" style="1" width="12"/>
    <col collapsed="false" customWidth="true" hidden="false" outlineLevel="0" max="17" min="16" style="1" width="14"/>
    <col collapsed="false" customWidth="true" hidden="false" outlineLevel="0" max="19" min="18" style="1" width="15"/>
    <col collapsed="false" customWidth="true" hidden="false" outlineLevel="0" max="20" min="20" style="1" width="13"/>
    <col collapsed="false" customWidth="true" hidden="false" outlineLevel="0" max="22" min="21" style="1" width="14"/>
    <col collapsed="false" customWidth="true" hidden="false" outlineLevel="0" max="23" min="23" style="1" width="20"/>
    <col collapsed="false" customWidth="true" hidden="false" outlineLevel="0" max="24" min="24" style="1" width="13"/>
    <col collapsed="false" customWidth="true" hidden="false" outlineLevel="0" max="25" min="25" style="1" width="30"/>
    <col collapsed="false" customWidth="true" hidden="false" outlineLevel="0" max="26" min="26" style="1" width="14"/>
    <col collapsed="false" customWidth="true" hidden="false" outlineLevel="0" max="27" min="27" style="1" width="28"/>
    <col collapsed="false" customWidth="true" hidden="false" outlineLevel="0" max="28" min="28" style="1" width="36"/>
    <col collapsed="false" customWidth="true" hidden="false" outlineLevel="0" max="29" min="29" style="1" width="32"/>
    <col collapsed="false" customWidth="true" hidden="false" outlineLevel="0" max="30" min="30" style="1" width="26"/>
    <col collapsed="false" customWidth="true" hidden="false" outlineLevel="0" max="33" min="31" style="1" width="16"/>
    <col collapsed="false" customWidth="true" hidden="false" outlineLevel="0" max="34" min="34" style="1" width="14"/>
    <col collapsed="false" customWidth="true" hidden="false" outlineLevel="0" max="36" min="35" style="1" width="18"/>
    <col collapsed="false" customWidth="true" hidden="false" outlineLevel="0" max="39" min="37" style="1" width="16"/>
    <col collapsed="false" customWidth="true" hidden="false" outlineLevel="0" max="40" min="40" style="1" width="14"/>
  </cols>
  <sheetData>
    <row r="1" customFormat="false" ht="33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customFormat="false" ht="19.5" hidden="false" customHeight="true" outlineLevel="0" collapsed="false">
      <c r="A2" s="3" t="s">
        <v>1</v>
      </c>
      <c r="B2" s="3"/>
      <c r="C2" s="3"/>
      <c r="D2" s="3"/>
      <c r="E2" s="3"/>
      <c r="F2" s="3"/>
      <c r="G2" s="4" t="s">
        <v>2</v>
      </c>
      <c r="H2" s="4"/>
      <c r="I2" s="5" t="s">
        <v>3</v>
      </c>
      <c r="J2" s="5"/>
      <c r="K2" s="5"/>
      <c r="L2" s="6" t="s">
        <v>4</v>
      </c>
      <c r="M2" s="6"/>
      <c r="N2" s="6"/>
      <c r="O2" s="6"/>
      <c r="P2" s="6"/>
      <c r="Q2" s="6"/>
      <c r="R2" s="6"/>
      <c r="S2" s="7" t="s">
        <v>5</v>
      </c>
      <c r="T2" s="7"/>
      <c r="U2" s="7"/>
      <c r="V2" s="7"/>
      <c r="W2" s="8" t="s">
        <v>6</v>
      </c>
      <c r="X2" s="8"/>
      <c r="Y2" s="8"/>
      <c r="Z2" s="8"/>
      <c r="AA2" s="9" t="s">
        <v>7</v>
      </c>
      <c r="AB2" s="9"/>
      <c r="AC2" s="10" t="s">
        <v>8</v>
      </c>
      <c r="AD2" s="10"/>
      <c r="AE2" s="10"/>
      <c r="AF2" s="10"/>
      <c r="AG2" s="10" t="s">
        <v>9</v>
      </c>
      <c r="AH2" s="10"/>
      <c r="AI2" s="10"/>
      <c r="AJ2" s="10"/>
      <c r="AK2" s="10"/>
      <c r="AL2" s="10"/>
      <c r="AM2" s="10"/>
      <c r="AN2" s="10"/>
    </row>
    <row r="3" customFormat="false" ht="16.5" hidden="false" customHeight="true" outlineLevel="0" collapsed="false">
      <c r="A3" s="11" t="s">
        <v>10</v>
      </c>
      <c r="B3" s="11"/>
      <c r="C3" s="11"/>
      <c r="D3" s="12" t="s">
        <v>11</v>
      </c>
      <c r="E3" s="12"/>
      <c r="F3" s="13" t="s">
        <v>12</v>
      </c>
      <c r="G3" s="13"/>
      <c r="H3" s="13"/>
      <c r="I3" s="14" t="s">
        <v>13</v>
      </c>
      <c r="J3" s="14"/>
      <c r="K3" s="15" t="s">
        <v>14</v>
      </c>
      <c r="L3" s="15"/>
      <c r="M3" s="15"/>
      <c r="N3" s="15"/>
      <c r="O3" s="16" t="s">
        <v>15</v>
      </c>
      <c r="P3" s="16"/>
      <c r="Q3" s="16"/>
      <c r="R3" s="16"/>
      <c r="S3" s="17" t="s">
        <v>16</v>
      </c>
      <c r="T3" s="17"/>
      <c r="U3" s="17"/>
      <c r="V3" s="17"/>
      <c r="W3" s="17"/>
      <c r="X3" s="17"/>
      <c r="Y3" s="17"/>
      <c r="Z3" s="17"/>
      <c r="AA3" s="17"/>
      <c r="AB3" s="17"/>
      <c r="AC3" s="18" t="s">
        <v>17</v>
      </c>
      <c r="AD3" s="18"/>
      <c r="AE3" s="18"/>
      <c r="AF3" s="18"/>
      <c r="AG3" s="19" t="s">
        <v>18</v>
      </c>
      <c r="AH3" s="19"/>
      <c r="AI3" s="19"/>
      <c r="AJ3" s="19"/>
      <c r="AK3" s="19"/>
      <c r="AL3" s="19"/>
      <c r="AM3" s="19"/>
      <c r="AN3" s="19"/>
    </row>
    <row r="4" customFormat="false" ht="16.5" hidden="false" customHeight="true" outlineLevel="0" collapsed="false">
      <c r="A4" s="20" t="s">
        <v>19</v>
      </c>
      <c r="B4" s="20"/>
      <c r="C4" s="20"/>
      <c r="D4" s="20"/>
      <c r="E4" s="21" t="s">
        <v>20</v>
      </c>
      <c r="F4" s="21"/>
      <c r="G4" s="21"/>
      <c r="H4" s="22" t="s">
        <v>21</v>
      </c>
      <c r="I4" s="22"/>
      <c r="J4" s="22"/>
      <c r="K4" s="22"/>
      <c r="L4" s="23" t="s">
        <v>22</v>
      </c>
      <c r="M4" s="23"/>
      <c r="N4" s="23"/>
      <c r="O4" s="24" t="s">
        <v>23</v>
      </c>
      <c r="P4" s="24"/>
      <c r="Q4" s="24"/>
      <c r="R4" s="24"/>
      <c r="S4" s="16" t="s">
        <v>24</v>
      </c>
      <c r="T4" s="16"/>
      <c r="U4" s="16"/>
      <c r="V4" s="16"/>
      <c r="W4" s="16"/>
      <c r="X4" s="16"/>
      <c r="Y4" s="25" t="s">
        <v>25</v>
      </c>
      <c r="Z4" s="25"/>
      <c r="AA4" s="25"/>
      <c r="AB4" s="25"/>
      <c r="AC4" s="26" t="s">
        <v>26</v>
      </c>
      <c r="AD4" s="26"/>
      <c r="AE4" s="26"/>
      <c r="AF4" s="26"/>
      <c r="AG4" s="27" t="s">
        <v>27</v>
      </c>
      <c r="AH4" s="27"/>
      <c r="AI4" s="27"/>
      <c r="AJ4" s="27"/>
      <c r="AK4" s="27"/>
      <c r="AL4" s="27"/>
      <c r="AM4" s="27"/>
      <c r="AN4" s="27"/>
    </row>
    <row r="5" customFormat="false" ht="16.5" hidden="false" customHeight="true" outlineLevel="0" collapsed="false">
      <c r="A5" s="28" t="s">
        <v>28</v>
      </c>
      <c r="B5" s="28"/>
      <c r="C5" s="28"/>
      <c r="D5" s="28"/>
      <c r="E5" s="29" t="s">
        <v>29</v>
      </c>
      <c r="F5" s="29"/>
      <c r="G5" s="29"/>
      <c r="H5" s="30" t="s">
        <v>30</v>
      </c>
      <c r="I5" s="30"/>
      <c r="J5" s="30"/>
      <c r="K5" s="30"/>
      <c r="L5" s="31" t="s">
        <v>31</v>
      </c>
      <c r="M5" s="31"/>
      <c r="N5" s="31"/>
      <c r="O5" s="32" t="s">
        <v>32</v>
      </c>
      <c r="P5" s="32"/>
      <c r="Q5" s="32"/>
      <c r="R5" s="32"/>
      <c r="S5" s="33" t="s">
        <v>33</v>
      </c>
      <c r="T5" s="33"/>
      <c r="U5" s="33"/>
      <c r="V5" s="33"/>
      <c r="W5" s="34" t="s">
        <v>34</v>
      </c>
      <c r="X5" s="34"/>
      <c r="Y5" s="34"/>
      <c r="Z5" s="34"/>
      <c r="AA5" s="34"/>
      <c r="AB5" s="34"/>
      <c r="AC5" s="35" t="s">
        <v>35</v>
      </c>
      <c r="AD5" s="35"/>
      <c r="AE5" s="35"/>
      <c r="AF5" s="35"/>
      <c r="AG5" s="25" t="s">
        <v>36</v>
      </c>
      <c r="AH5" s="25"/>
      <c r="AI5" s="25"/>
      <c r="AJ5" s="25"/>
      <c r="AK5" s="25"/>
      <c r="AL5" s="25"/>
      <c r="AM5" s="25"/>
      <c r="AN5" s="25"/>
    </row>
    <row r="6" customFormat="false" ht="43.5" hidden="false" customHeight="true" outlineLevel="0" collapsed="false">
      <c r="A6" s="36" t="s">
        <v>37</v>
      </c>
      <c r="B6" s="36" t="s">
        <v>38</v>
      </c>
      <c r="C6" s="36" t="s">
        <v>39</v>
      </c>
      <c r="D6" s="36" t="s">
        <v>40</v>
      </c>
      <c r="E6" s="36" t="s">
        <v>41</v>
      </c>
      <c r="F6" s="36" t="s">
        <v>42</v>
      </c>
      <c r="G6" s="36" t="s">
        <v>43</v>
      </c>
      <c r="H6" s="36" t="s">
        <v>44</v>
      </c>
      <c r="I6" s="36" t="s">
        <v>45</v>
      </c>
      <c r="J6" s="36" t="s">
        <v>46</v>
      </c>
      <c r="K6" s="36" t="s">
        <v>47</v>
      </c>
      <c r="L6" s="36" t="s">
        <v>48</v>
      </c>
      <c r="M6" s="36" t="s">
        <v>49</v>
      </c>
      <c r="N6" s="36" t="s">
        <v>50</v>
      </c>
      <c r="O6" s="36" t="s">
        <v>51</v>
      </c>
      <c r="P6" s="36" t="s">
        <v>52</v>
      </c>
      <c r="Q6" s="36" t="s">
        <v>53</v>
      </c>
      <c r="R6" s="36" t="s">
        <v>54</v>
      </c>
      <c r="S6" s="36" t="s">
        <v>55</v>
      </c>
      <c r="T6" s="36" t="s">
        <v>56</v>
      </c>
      <c r="U6" s="36" t="s">
        <v>57</v>
      </c>
      <c r="V6" s="36" t="s">
        <v>58</v>
      </c>
      <c r="W6" s="36" t="s">
        <v>59</v>
      </c>
      <c r="X6" s="36" t="s">
        <v>60</v>
      </c>
      <c r="Y6" s="36" t="s">
        <v>61</v>
      </c>
      <c r="Z6" s="36" t="s">
        <v>62</v>
      </c>
      <c r="AA6" s="36" t="s">
        <v>63</v>
      </c>
      <c r="AB6" s="36" t="s">
        <v>64</v>
      </c>
      <c r="AC6" s="37" t="s">
        <v>65</v>
      </c>
      <c r="AD6" s="37" t="s">
        <v>66</v>
      </c>
      <c r="AE6" s="37" t="s">
        <v>67</v>
      </c>
      <c r="AF6" s="37" t="s">
        <v>68</v>
      </c>
      <c r="AG6" s="38" t="s">
        <v>69</v>
      </c>
      <c r="AH6" s="38" t="s">
        <v>70</v>
      </c>
      <c r="AI6" s="38" t="s">
        <v>71</v>
      </c>
      <c r="AJ6" s="38" t="s">
        <v>72</v>
      </c>
      <c r="AK6" s="38" t="s">
        <v>73</v>
      </c>
      <c r="AL6" s="38" t="s">
        <v>74</v>
      </c>
      <c r="AM6" s="38" t="s">
        <v>75</v>
      </c>
      <c r="AN6" s="38" t="s">
        <v>76</v>
      </c>
    </row>
    <row r="7" customFormat="false" ht="43.5" hidden="false" customHeight="true" outlineLevel="0" collapsed="false">
      <c r="A7" s="39" t="n">
        <v>1</v>
      </c>
      <c r="B7" s="40" t="s">
        <v>77</v>
      </c>
      <c r="C7" s="39" t="s">
        <v>78</v>
      </c>
      <c r="D7" s="41" t="s">
        <v>79</v>
      </c>
      <c r="E7" s="42" t="s">
        <v>80</v>
      </c>
      <c r="F7" s="42" t="s">
        <v>81</v>
      </c>
      <c r="G7" s="42" t="s">
        <v>82</v>
      </c>
      <c r="H7" s="42" t="s">
        <v>83</v>
      </c>
      <c r="I7" s="43" t="s">
        <v>84</v>
      </c>
      <c r="J7" s="43" t="s">
        <v>85</v>
      </c>
      <c r="K7" s="43" t="s">
        <v>86</v>
      </c>
      <c r="L7" s="44" t="n">
        <v>3500</v>
      </c>
      <c r="M7" s="44" t="n">
        <v>4200</v>
      </c>
      <c r="N7" s="45" t="n">
        <v>0</v>
      </c>
      <c r="O7" s="45" t="n">
        <v>0</v>
      </c>
      <c r="P7" s="44" t="n">
        <v>2800</v>
      </c>
      <c r="Q7" s="44" t="n">
        <v>500</v>
      </c>
      <c r="R7" s="46" t="n">
        <f aca="false">SUM(L7:Q7)</f>
        <v>11000</v>
      </c>
      <c r="S7" s="44" t="n">
        <v>7200</v>
      </c>
      <c r="T7" s="43" t="str">
        <f aca="false">IF(R7=0,"-",TEXT(S7/R7,"0.0%"))</f>
        <v>65.5%</v>
      </c>
      <c r="U7" s="43" t="n">
        <v>3</v>
      </c>
      <c r="V7" s="47" t="s">
        <v>87</v>
      </c>
      <c r="W7" s="48" t="s">
        <v>88</v>
      </c>
      <c r="X7" s="43"/>
      <c r="Y7" s="42"/>
      <c r="Z7" s="49" t="n">
        <v>0.55</v>
      </c>
      <c r="AA7" s="42" t="s">
        <v>89</v>
      </c>
      <c r="AB7" s="42" t="s">
        <v>90</v>
      </c>
      <c r="AC7" s="50" t="s">
        <v>91</v>
      </c>
      <c r="AD7" s="51" t="s">
        <v>92</v>
      </c>
      <c r="AE7" s="52" t="s">
        <v>93</v>
      </c>
      <c r="AF7" s="53"/>
      <c r="AG7" s="54" t="n">
        <f aca="false">IF(R7=0,0,S7/R7)</f>
        <v>0.654545454545455</v>
      </c>
      <c r="AH7" s="55" t="n">
        <f aca="false">IF(W7="LIVRÉ",0,IF(W7="ABANDONNÉ",1,IF(W7="EN ATTENTE FINANCEMENT",1,IF(Z7=0,1,1-Z7))))</f>
        <v>0.45</v>
      </c>
      <c r="AI7" s="56" t="n">
        <f aca="false">IF(OR(AJ7=0,AJ7=""),"-",ROUND(R7*1000000/AJ7,0))</f>
        <v>1718750</v>
      </c>
      <c r="AJ7" s="57" t="n">
        <v>6400</v>
      </c>
      <c r="AK7" s="58" t="n">
        <v>3.8</v>
      </c>
      <c r="AL7" s="59" t="n">
        <v>0.82</v>
      </c>
      <c r="AM7" s="60" t="s">
        <v>94</v>
      </c>
      <c r="AN7" s="61" t="n">
        <f aca="false">IF(R7=0,"-",ROUND(AG7*30+(1-AH7)*25+AK7/5*20+IF(OR(AL7="-",AL7=0),0,AL7*25),1))</f>
        <v>69.1</v>
      </c>
    </row>
    <row r="8" customFormat="false" ht="43.5" hidden="false" customHeight="true" outlineLevel="0" collapsed="false">
      <c r="A8" s="62" t="n">
        <v>2</v>
      </c>
      <c r="B8" s="40" t="s">
        <v>77</v>
      </c>
      <c r="C8" s="62" t="s">
        <v>95</v>
      </c>
      <c r="D8" s="41" t="s">
        <v>79</v>
      </c>
      <c r="E8" s="63" t="s">
        <v>96</v>
      </c>
      <c r="F8" s="63" t="s">
        <v>97</v>
      </c>
      <c r="G8" s="63" t="s">
        <v>98</v>
      </c>
      <c r="H8" s="63" t="s">
        <v>99</v>
      </c>
      <c r="I8" s="64" t="s">
        <v>100</v>
      </c>
      <c r="J8" s="64" t="s">
        <v>101</v>
      </c>
      <c r="K8" s="64" t="s">
        <v>102</v>
      </c>
      <c r="L8" s="65" t="n">
        <v>0</v>
      </c>
      <c r="M8" s="66" t="n">
        <v>2800</v>
      </c>
      <c r="N8" s="66" t="n">
        <v>3500</v>
      </c>
      <c r="O8" s="65" t="n">
        <v>0</v>
      </c>
      <c r="P8" s="66" t="n">
        <v>1200</v>
      </c>
      <c r="Q8" s="66" t="n">
        <v>300</v>
      </c>
      <c r="R8" s="67" t="n">
        <f aca="false">SUM(L8:Q8)</f>
        <v>7800</v>
      </c>
      <c r="S8" s="66" t="n">
        <v>5200</v>
      </c>
      <c r="T8" s="64" t="str">
        <f aca="false">IF(R8=0,"-",TEXT(S8/R8,"0.0%"))</f>
        <v>66.7%</v>
      </c>
      <c r="U8" s="64" t="n">
        <v>4</v>
      </c>
      <c r="V8" s="68" t="s">
        <v>87</v>
      </c>
      <c r="W8" s="69" t="s">
        <v>103</v>
      </c>
      <c r="X8" s="64" t="s">
        <v>102</v>
      </c>
      <c r="Y8" s="63"/>
      <c r="Z8" s="70" t="n">
        <v>1</v>
      </c>
      <c r="AA8" s="63" t="s">
        <v>104</v>
      </c>
      <c r="AB8" s="63" t="s">
        <v>105</v>
      </c>
      <c r="AC8" s="71" t="s">
        <v>106</v>
      </c>
      <c r="AD8" s="72" t="s">
        <v>107</v>
      </c>
      <c r="AE8" s="52" t="s">
        <v>93</v>
      </c>
      <c r="AF8" s="53"/>
      <c r="AG8" s="73" t="n">
        <f aca="false">IF(R8=0,0,S8/R8)</f>
        <v>0.666666666666667</v>
      </c>
      <c r="AH8" s="74" t="n">
        <f aca="false">IF(W8="LIVRÉ",0,IF(W8="ABANDONNÉ",1,IF(W8="EN ATTENTE FINANCEMENT",1,IF(Z8=0,1,1-Z8))))</f>
        <v>0</v>
      </c>
      <c r="AI8" s="75" t="n">
        <f aca="false">IF(OR(AJ8=0,AJ8=""),"-",ROUND(R8*1000000/AJ8,0))</f>
        <v>173333</v>
      </c>
      <c r="AJ8" s="76" t="n">
        <v>45000</v>
      </c>
      <c r="AK8" s="77" t="n">
        <v>4.5</v>
      </c>
      <c r="AL8" s="78" t="n">
        <v>0.91</v>
      </c>
      <c r="AM8" s="79" t="s">
        <v>94</v>
      </c>
      <c r="AN8" s="80" t="n">
        <f aca="false">IF(R8=0,"-",ROUND(AG8*30+(1-AH8)*25+AK8/5*20+IF(OR(AL8="-",AL8=0),0,AL8*25),1))</f>
        <v>85.8</v>
      </c>
    </row>
    <row r="9" customFormat="false" ht="43.5" hidden="false" customHeight="true" outlineLevel="0" collapsed="false">
      <c r="A9" s="39" t="n">
        <v>3</v>
      </c>
      <c r="B9" s="40" t="s">
        <v>77</v>
      </c>
      <c r="C9" s="39" t="s">
        <v>108</v>
      </c>
      <c r="D9" s="41" t="s">
        <v>79</v>
      </c>
      <c r="E9" s="42" t="s">
        <v>109</v>
      </c>
      <c r="F9" s="42" t="s">
        <v>110</v>
      </c>
      <c r="G9" s="42" t="s">
        <v>111</v>
      </c>
      <c r="H9" s="42" t="s">
        <v>112</v>
      </c>
      <c r="I9" s="43" t="s">
        <v>113</v>
      </c>
      <c r="J9" s="43" t="s">
        <v>114</v>
      </c>
      <c r="K9" s="43" t="s">
        <v>86</v>
      </c>
      <c r="L9" s="44" t="n">
        <v>1200</v>
      </c>
      <c r="M9" s="44" t="n">
        <v>1800</v>
      </c>
      <c r="N9" s="45" t="n">
        <v>0</v>
      </c>
      <c r="O9" s="45" t="n">
        <v>0</v>
      </c>
      <c r="P9" s="44" t="n">
        <v>600</v>
      </c>
      <c r="Q9" s="45" t="n">
        <v>0</v>
      </c>
      <c r="R9" s="46" t="n">
        <f aca="false">SUM(L9:Q9)</f>
        <v>3600</v>
      </c>
      <c r="S9" s="44" t="n">
        <v>1600</v>
      </c>
      <c r="T9" s="43" t="str">
        <f aca="false">IF(R9=0,"-",TEXT(S9/R9,"0.0%"))</f>
        <v>44.4%</v>
      </c>
      <c r="U9" s="43" t="n">
        <v>2</v>
      </c>
      <c r="V9" s="47" t="s">
        <v>87</v>
      </c>
      <c r="W9" s="48" t="s">
        <v>88</v>
      </c>
      <c r="X9" s="43"/>
      <c r="Y9" s="42"/>
      <c r="Z9" s="49" t="n">
        <v>0.45</v>
      </c>
      <c r="AA9" s="42" t="s">
        <v>115</v>
      </c>
      <c r="AB9" s="42" t="s">
        <v>116</v>
      </c>
      <c r="AC9" s="50" t="s">
        <v>117</v>
      </c>
      <c r="AD9" s="51" t="s">
        <v>118</v>
      </c>
      <c r="AE9" s="81" t="s">
        <v>119</v>
      </c>
      <c r="AF9" s="53"/>
      <c r="AG9" s="54" t="n">
        <f aca="false">IF(R9=0,0,S9/R9)</f>
        <v>0.444444444444444</v>
      </c>
      <c r="AH9" s="55" t="n">
        <f aca="false">IF(W9="LIVRÉ",0,IF(W9="ABANDONNÉ",1,IF(W9="EN ATTENTE FINANCEMENT",1,IF(Z9=0,1,1-Z9))))</f>
        <v>0.55</v>
      </c>
      <c r="AI9" s="56" t="n">
        <f aca="false">IF(OR(AJ9=0,AJ9=""),"-",ROUND(R9*1000000/AJ9,0))</f>
        <v>2903226</v>
      </c>
      <c r="AJ9" s="57" t="n">
        <v>1240</v>
      </c>
      <c r="AK9" s="58" t="n">
        <v>3.2</v>
      </c>
      <c r="AL9" s="59" t="n">
        <v>0.78</v>
      </c>
      <c r="AM9" s="60" t="s">
        <v>94</v>
      </c>
      <c r="AN9" s="61" t="n">
        <f aca="false">IF(R9=0,"-",ROUND(AG9*30+(1-AH9)*25+AK9/5*20+IF(OR(AL9="-",AL9=0),0,AL9*25),1))</f>
        <v>56.9</v>
      </c>
    </row>
    <row r="10" customFormat="false" ht="43.5" hidden="false" customHeight="true" outlineLevel="0" collapsed="false">
      <c r="A10" s="62" t="n">
        <v>4</v>
      </c>
      <c r="B10" s="40" t="s">
        <v>77</v>
      </c>
      <c r="C10" s="62" t="s">
        <v>120</v>
      </c>
      <c r="D10" s="82" t="s">
        <v>121</v>
      </c>
      <c r="E10" s="63" t="s">
        <v>122</v>
      </c>
      <c r="F10" s="63" t="s">
        <v>123</v>
      </c>
      <c r="G10" s="63" t="s">
        <v>124</v>
      </c>
      <c r="H10" s="63" t="s">
        <v>125</v>
      </c>
      <c r="I10" s="64" t="s">
        <v>126</v>
      </c>
      <c r="J10" s="64" t="s">
        <v>85</v>
      </c>
      <c r="K10" s="64" t="s">
        <v>86</v>
      </c>
      <c r="L10" s="66" t="n">
        <v>12000</v>
      </c>
      <c r="M10" s="65" t="n">
        <v>0</v>
      </c>
      <c r="N10" s="66" t="n">
        <v>8000</v>
      </c>
      <c r="O10" s="65" t="n">
        <v>0</v>
      </c>
      <c r="P10" s="66" t="n">
        <v>4500</v>
      </c>
      <c r="Q10" s="65" t="n">
        <v>0</v>
      </c>
      <c r="R10" s="67" t="n">
        <f aca="false">SUM(L10:Q10)</f>
        <v>24500</v>
      </c>
      <c r="S10" s="66" t="n">
        <v>14800</v>
      </c>
      <c r="T10" s="64" t="str">
        <f aca="false">IF(R10=0,"-",TEXT(S10/R10,"0.0%"))</f>
        <v>60.4%</v>
      </c>
      <c r="U10" s="64" t="n">
        <v>3</v>
      </c>
      <c r="V10" s="68" t="s">
        <v>87</v>
      </c>
      <c r="W10" s="48" t="s">
        <v>88</v>
      </c>
      <c r="X10" s="64"/>
      <c r="Y10" s="63"/>
      <c r="Z10" s="83" t="n">
        <v>0.6</v>
      </c>
      <c r="AA10" s="63" t="s">
        <v>127</v>
      </c>
      <c r="AB10" s="63" t="s">
        <v>128</v>
      </c>
      <c r="AC10" s="71" t="s">
        <v>129</v>
      </c>
      <c r="AD10" s="51" t="s">
        <v>130</v>
      </c>
      <c r="AE10" s="81" t="s">
        <v>119</v>
      </c>
      <c r="AF10" s="53"/>
      <c r="AG10" s="73" t="n">
        <f aca="false">IF(R10=0,0,S10/R10)</f>
        <v>0.604081632653061</v>
      </c>
      <c r="AH10" s="74" t="n">
        <f aca="false">IF(W10="LIVRÉ",0,IF(W10="ABANDONNÉ",1,IF(W10="EN ATTENTE FINANCEMENT",1,IF(Z10=0,1,1-Z10))))</f>
        <v>0.4</v>
      </c>
      <c r="AI10" s="75" t="n">
        <f aca="false">IF(OR(AJ10=0,AJ10=""),"-",ROUND(R10*1000000/AJ10,0))</f>
        <v>360294</v>
      </c>
      <c r="AJ10" s="76" t="n">
        <v>68000</v>
      </c>
      <c r="AK10" s="84" t="n">
        <v>3.5</v>
      </c>
      <c r="AL10" s="85" t="n">
        <v>0.74</v>
      </c>
      <c r="AM10" s="79" t="s">
        <v>94</v>
      </c>
      <c r="AN10" s="80" t="n">
        <f aca="false">IF(R10=0,"-",ROUND(AG10*30+(1-AH10)*25+AK10/5*20+IF(OR(AL10="-",AL10=0),0,AL10*25),1))</f>
        <v>65.6</v>
      </c>
    </row>
    <row r="11" customFormat="false" ht="43.5" hidden="false" customHeight="true" outlineLevel="0" collapsed="false">
      <c r="A11" s="39" t="n">
        <v>5</v>
      </c>
      <c r="B11" s="40" t="s">
        <v>77</v>
      </c>
      <c r="C11" s="39" t="s">
        <v>131</v>
      </c>
      <c r="D11" s="82" t="s">
        <v>121</v>
      </c>
      <c r="E11" s="42" t="s">
        <v>132</v>
      </c>
      <c r="F11" s="42" t="s">
        <v>133</v>
      </c>
      <c r="G11" s="42" t="s">
        <v>134</v>
      </c>
      <c r="H11" s="42" t="s">
        <v>135</v>
      </c>
      <c r="I11" s="43" t="s">
        <v>136</v>
      </c>
      <c r="J11" s="43" t="s">
        <v>137</v>
      </c>
      <c r="K11" s="43" t="s">
        <v>86</v>
      </c>
      <c r="L11" s="45" t="n">
        <v>0</v>
      </c>
      <c r="M11" s="44" t="n">
        <v>3200</v>
      </c>
      <c r="N11" s="44" t="n">
        <v>2500</v>
      </c>
      <c r="O11" s="45" t="n">
        <v>0</v>
      </c>
      <c r="P11" s="44" t="n">
        <v>1800</v>
      </c>
      <c r="Q11" s="44" t="n">
        <v>600</v>
      </c>
      <c r="R11" s="46" t="n">
        <f aca="false">SUM(L11:Q11)</f>
        <v>8100</v>
      </c>
      <c r="S11" s="44" t="n">
        <v>4500</v>
      </c>
      <c r="T11" s="43" t="str">
        <f aca="false">IF(R11=0,"-",TEXT(S11/R11,"0.0%"))</f>
        <v>55.6%</v>
      </c>
      <c r="U11" s="43" t="n">
        <v>2</v>
      </c>
      <c r="V11" s="47" t="s">
        <v>87</v>
      </c>
      <c r="W11" s="48" t="s">
        <v>88</v>
      </c>
      <c r="X11" s="43"/>
      <c r="Y11" s="42"/>
      <c r="Z11" s="49" t="n">
        <v>0.5</v>
      </c>
      <c r="AA11" s="42" t="s">
        <v>138</v>
      </c>
      <c r="AB11" s="42" t="s">
        <v>139</v>
      </c>
      <c r="AC11" s="50" t="s">
        <v>140</v>
      </c>
      <c r="AD11" s="72" t="s">
        <v>107</v>
      </c>
      <c r="AE11" s="52" t="s">
        <v>93</v>
      </c>
      <c r="AF11" s="53"/>
      <c r="AG11" s="54" t="n">
        <f aca="false">IF(R11=0,0,S11/R11)</f>
        <v>0.555555555555556</v>
      </c>
      <c r="AH11" s="55" t="n">
        <f aca="false">IF(W11="LIVRÉ",0,IF(W11="ABANDONNÉ",1,IF(W11="EN ATTENTE FINANCEMENT",1,IF(Z11=0,1,1-Z11))))</f>
        <v>0.5</v>
      </c>
      <c r="AI11" s="56" t="n">
        <f aca="false">IF(OR(AJ11=0,AJ11=""),"-",ROUND(R11*1000000/AJ11,0))</f>
        <v>3600000</v>
      </c>
      <c r="AJ11" s="57" t="n">
        <v>2250</v>
      </c>
      <c r="AK11" s="58" t="n">
        <v>3.6</v>
      </c>
      <c r="AL11" s="86" t="n">
        <v>0.85</v>
      </c>
      <c r="AM11" s="60" t="s">
        <v>94</v>
      </c>
      <c r="AN11" s="61" t="n">
        <f aca="false">IF(R11=0,"-",ROUND(AG11*30+(1-AH11)*25+AK11/5*20+IF(OR(AL11="-",AL11=0),0,AL11*25),1))</f>
        <v>64.8</v>
      </c>
    </row>
    <row r="12" customFormat="false" ht="43.5" hidden="false" customHeight="true" outlineLevel="0" collapsed="false">
      <c r="A12" s="62" t="n">
        <v>6</v>
      </c>
      <c r="B12" s="40" t="s">
        <v>77</v>
      </c>
      <c r="C12" s="62" t="s">
        <v>141</v>
      </c>
      <c r="D12" s="87" t="s">
        <v>142</v>
      </c>
      <c r="E12" s="63" t="s">
        <v>143</v>
      </c>
      <c r="F12" s="63" t="s">
        <v>144</v>
      </c>
      <c r="G12" s="63" t="s">
        <v>111</v>
      </c>
      <c r="H12" s="63" t="s">
        <v>145</v>
      </c>
      <c r="I12" s="64" t="s">
        <v>146</v>
      </c>
      <c r="J12" s="64" t="s">
        <v>147</v>
      </c>
      <c r="K12" s="64" t="s">
        <v>86</v>
      </c>
      <c r="L12" s="66" t="n">
        <v>2800</v>
      </c>
      <c r="M12" s="66" t="n">
        <v>3500</v>
      </c>
      <c r="N12" s="65" t="n">
        <v>0</v>
      </c>
      <c r="O12" s="65" t="n">
        <v>0</v>
      </c>
      <c r="P12" s="66" t="n">
        <v>900</v>
      </c>
      <c r="Q12" s="66" t="n">
        <v>400</v>
      </c>
      <c r="R12" s="67" t="n">
        <f aca="false">SUM(L12:Q12)</f>
        <v>7600</v>
      </c>
      <c r="S12" s="66" t="n">
        <v>4200</v>
      </c>
      <c r="T12" s="64" t="str">
        <f aca="false">IF(R12=0,"-",TEXT(S12/R12,"0.0%"))</f>
        <v>55.3%</v>
      </c>
      <c r="U12" s="64" t="n">
        <v>2</v>
      </c>
      <c r="V12" s="88" t="s">
        <v>148</v>
      </c>
      <c r="W12" s="48" t="s">
        <v>88</v>
      </c>
      <c r="X12" s="64"/>
      <c r="Y12" s="63" t="s">
        <v>149</v>
      </c>
      <c r="Z12" s="83" t="n">
        <v>0.35</v>
      </c>
      <c r="AA12" s="63" t="s">
        <v>150</v>
      </c>
      <c r="AB12" s="63" t="s">
        <v>151</v>
      </c>
      <c r="AC12" s="71" t="s">
        <v>152</v>
      </c>
      <c r="AD12" s="89" t="s">
        <v>153</v>
      </c>
      <c r="AE12" s="90" t="s">
        <v>154</v>
      </c>
      <c r="AF12" s="53"/>
      <c r="AG12" s="73" t="n">
        <f aca="false">IF(R12=0,0,S12/R12)</f>
        <v>0.552631578947369</v>
      </c>
      <c r="AH12" s="74" t="n">
        <f aca="false">IF(W12="LIVRÉ",0,IF(W12="ABANDONNÉ",1,IF(W12="EN ATTENTE FINANCEMENT",1,IF(Z12=0,1,1-Z12))))</f>
        <v>0.65</v>
      </c>
      <c r="AI12" s="75" t="n">
        <f aca="false">IF(OR(AJ12=0,AJ12=""),"-",ROUND(R12*1000000/AJ12,0))</f>
        <v>89412</v>
      </c>
      <c r="AJ12" s="76" t="n">
        <v>85000</v>
      </c>
      <c r="AK12" s="84" t="n">
        <v>2.8</v>
      </c>
      <c r="AL12" s="91" t="n">
        <v>0.65</v>
      </c>
      <c r="AM12" s="79" t="s">
        <v>94</v>
      </c>
      <c r="AN12" s="80" t="n">
        <f aca="false">IF(R12=0,"-",ROUND(AG12*30+(1-AH12)*25+AK12/5*20+IF(OR(AL12="-",AL12=0),0,AL12*25),1))</f>
        <v>52.8</v>
      </c>
    </row>
    <row r="13" customFormat="false" ht="43.5" hidden="false" customHeight="true" outlineLevel="0" collapsed="false">
      <c r="A13" s="39" t="n">
        <v>7</v>
      </c>
      <c r="B13" s="40" t="s">
        <v>77</v>
      </c>
      <c r="C13" s="39" t="s">
        <v>155</v>
      </c>
      <c r="D13" s="87" t="s">
        <v>142</v>
      </c>
      <c r="E13" s="42" t="s">
        <v>156</v>
      </c>
      <c r="F13" s="42" t="s">
        <v>157</v>
      </c>
      <c r="G13" s="42" t="s">
        <v>158</v>
      </c>
      <c r="H13" s="42" t="s">
        <v>159</v>
      </c>
      <c r="I13" s="43" t="s">
        <v>160</v>
      </c>
      <c r="J13" s="43" t="s">
        <v>161</v>
      </c>
      <c r="K13" s="43" t="s">
        <v>86</v>
      </c>
      <c r="L13" s="45" t="n">
        <v>0</v>
      </c>
      <c r="M13" s="45" t="n">
        <v>0</v>
      </c>
      <c r="N13" s="44" t="n">
        <v>9500</v>
      </c>
      <c r="O13" s="44" t="n">
        <v>2000</v>
      </c>
      <c r="P13" s="44" t="n">
        <v>3200</v>
      </c>
      <c r="Q13" s="44" t="n">
        <v>1800</v>
      </c>
      <c r="R13" s="46" t="n">
        <f aca="false">SUM(L13:Q13)</f>
        <v>16500</v>
      </c>
      <c r="S13" s="44" t="n">
        <v>8800</v>
      </c>
      <c r="T13" s="43" t="str">
        <f aca="false">IF(R13=0,"-",TEXT(S13/R13,"0.0%"))</f>
        <v>53.3%</v>
      </c>
      <c r="U13" s="43" t="n">
        <v>2</v>
      </c>
      <c r="V13" s="47" t="s">
        <v>87</v>
      </c>
      <c r="W13" s="48" t="s">
        <v>88</v>
      </c>
      <c r="X13" s="43"/>
      <c r="Y13" s="42"/>
      <c r="Z13" s="49" t="n">
        <v>0.4</v>
      </c>
      <c r="AA13" s="42" t="s">
        <v>162</v>
      </c>
      <c r="AB13" s="42" t="s">
        <v>163</v>
      </c>
      <c r="AC13" s="50" t="s">
        <v>164</v>
      </c>
      <c r="AD13" s="51" t="s">
        <v>165</v>
      </c>
      <c r="AE13" s="81" t="s">
        <v>119</v>
      </c>
      <c r="AF13" s="53"/>
      <c r="AG13" s="54" t="n">
        <f aca="false">IF(R13=0,0,S13/R13)</f>
        <v>0.533333333333333</v>
      </c>
      <c r="AH13" s="55" t="n">
        <f aca="false">IF(W13="LIVRÉ",0,IF(W13="ABANDONNÉ",1,IF(W13="EN ATTENTE FINANCEMENT",1,IF(Z13=0,1,1-Z13))))</f>
        <v>0.6</v>
      </c>
      <c r="AI13" s="56" t="n">
        <f aca="false">IF(OR(AJ13=0,AJ13=""),"-",ROUND(R13*1000000/AJ13,0))</f>
        <v>17742</v>
      </c>
      <c r="AJ13" s="57" t="n">
        <v>930000</v>
      </c>
      <c r="AK13" s="58" t="n">
        <v>3.4</v>
      </c>
      <c r="AL13" s="59" t="n">
        <v>0.79</v>
      </c>
      <c r="AM13" s="60" t="s">
        <v>94</v>
      </c>
      <c r="AN13" s="61" t="n">
        <f aca="false">IF(R13=0,"-",ROUND(AG13*30+(1-AH13)*25+AK13/5*20+IF(OR(AL13="-",AL13=0),0,AL13*25),1))</f>
        <v>59.4</v>
      </c>
    </row>
    <row r="14" customFormat="false" ht="43.5" hidden="false" customHeight="true" outlineLevel="0" collapsed="false">
      <c r="A14" s="62" t="n">
        <v>8</v>
      </c>
      <c r="B14" s="40" t="s">
        <v>77</v>
      </c>
      <c r="C14" s="62" t="s">
        <v>166</v>
      </c>
      <c r="D14" s="92" t="s">
        <v>167</v>
      </c>
      <c r="E14" s="63" t="s">
        <v>168</v>
      </c>
      <c r="F14" s="63" t="s">
        <v>169</v>
      </c>
      <c r="G14" s="63" t="s">
        <v>170</v>
      </c>
      <c r="H14" s="63" t="s">
        <v>171</v>
      </c>
      <c r="I14" s="64" t="s">
        <v>172</v>
      </c>
      <c r="J14" s="64" t="s">
        <v>173</v>
      </c>
      <c r="K14" s="64" t="s">
        <v>174</v>
      </c>
      <c r="L14" s="66" t="n">
        <v>8500</v>
      </c>
      <c r="M14" s="66" t="n">
        <v>2000</v>
      </c>
      <c r="N14" s="65" t="n">
        <v>0</v>
      </c>
      <c r="O14" s="65" t="n">
        <v>0</v>
      </c>
      <c r="P14" s="66" t="n">
        <v>3500</v>
      </c>
      <c r="Q14" s="65" t="n">
        <v>0</v>
      </c>
      <c r="R14" s="67" t="n">
        <f aca="false">SUM(L14:Q14)</f>
        <v>14000</v>
      </c>
      <c r="S14" s="66" t="n">
        <v>12000</v>
      </c>
      <c r="T14" s="64" t="str">
        <f aca="false">IF(R14=0,"-",TEXT(S14/R14,"0.0%"))</f>
        <v>85.7%</v>
      </c>
      <c r="U14" s="64" t="n">
        <v>5</v>
      </c>
      <c r="V14" s="68" t="s">
        <v>87</v>
      </c>
      <c r="W14" s="69" t="s">
        <v>103</v>
      </c>
      <c r="X14" s="64" t="s">
        <v>174</v>
      </c>
      <c r="Y14" s="63"/>
      <c r="Z14" s="70" t="n">
        <v>1</v>
      </c>
      <c r="AA14" s="63" t="s">
        <v>175</v>
      </c>
      <c r="AB14" s="63" t="s">
        <v>176</v>
      </c>
      <c r="AC14" s="71" t="s">
        <v>177</v>
      </c>
      <c r="AD14" s="72" t="s">
        <v>107</v>
      </c>
      <c r="AE14" s="52" t="s">
        <v>93</v>
      </c>
      <c r="AF14" s="53"/>
      <c r="AG14" s="73" t="n">
        <f aca="false">IF(R14=0,0,S14/R14)</f>
        <v>0.857142857142857</v>
      </c>
      <c r="AH14" s="74" t="n">
        <f aca="false">IF(W14="LIVRÉ",0,IF(W14="ABANDONNÉ",1,IF(W14="EN ATTENTE FINANCEMENT",1,IF(Z14=0,1,1-Z14))))</f>
        <v>0</v>
      </c>
      <c r="AI14" s="75" t="n">
        <f aca="false">IF(OR(AJ14=0,AJ14=""),"-",ROUND(R14*1000000/AJ14,0))</f>
        <v>116667</v>
      </c>
      <c r="AJ14" s="76" t="n">
        <v>120000</v>
      </c>
      <c r="AK14" s="77" t="n">
        <v>4.8</v>
      </c>
      <c r="AL14" s="78" t="n">
        <v>0.94</v>
      </c>
      <c r="AM14" s="79" t="s">
        <v>94</v>
      </c>
      <c r="AN14" s="80" t="n">
        <f aca="false">IF(R14=0,"-",ROUND(AG14*30+(1-AH14)*25+AK14/5*20+IF(OR(AL14="-",AL14=0),0,AL14*25),1))</f>
        <v>93.4</v>
      </c>
    </row>
    <row r="15" customFormat="false" ht="43.5" hidden="false" customHeight="true" outlineLevel="0" collapsed="false">
      <c r="A15" s="39" t="n">
        <v>9</v>
      </c>
      <c r="B15" s="40" t="s">
        <v>77</v>
      </c>
      <c r="C15" s="39" t="s">
        <v>178</v>
      </c>
      <c r="D15" s="92" t="s">
        <v>167</v>
      </c>
      <c r="E15" s="42" t="s">
        <v>179</v>
      </c>
      <c r="F15" s="42" t="s">
        <v>180</v>
      </c>
      <c r="G15" s="42" t="s">
        <v>181</v>
      </c>
      <c r="H15" s="42" t="s">
        <v>182</v>
      </c>
      <c r="I15" s="43" t="s">
        <v>146</v>
      </c>
      <c r="J15" s="43" t="s">
        <v>147</v>
      </c>
      <c r="K15" s="43" t="s">
        <v>86</v>
      </c>
      <c r="L15" s="45" t="n">
        <v>0</v>
      </c>
      <c r="M15" s="44" t="n">
        <v>4500</v>
      </c>
      <c r="N15" s="45" t="n">
        <v>0</v>
      </c>
      <c r="O15" s="44" t="n">
        <v>3000</v>
      </c>
      <c r="P15" s="44" t="n">
        <v>1500</v>
      </c>
      <c r="Q15" s="45" t="n">
        <v>0</v>
      </c>
      <c r="R15" s="46" t="n">
        <f aca="false">SUM(L15:Q15)</f>
        <v>9000</v>
      </c>
      <c r="S15" s="44" t="n">
        <v>5800</v>
      </c>
      <c r="T15" s="43" t="str">
        <f aca="false">IF(R15=0,"-",TEXT(S15/R15,"0.0%"))</f>
        <v>64.4%</v>
      </c>
      <c r="U15" s="43" t="n">
        <v>3</v>
      </c>
      <c r="V15" s="47" t="s">
        <v>87</v>
      </c>
      <c r="W15" s="48" t="s">
        <v>88</v>
      </c>
      <c r="X15" s="43"/>
      <c r="Y15" s="42"/>
      <c r="Z15" s="49" t="n">
        <v>0.55</v>
      </c>
      <c r="AA15" s="42" t="s">
        <v>183</v>
      </c>
      <c r="AB15" s="42" t="s">
        <v>184</v>
      </c>
      <c r="AC15" s="50" t="s">
        <v>185</v>
      </c>
      <c r="AD15" s="72" t="s">
        <v>107</v>
      </c>
      <c r="AE15" s="52" t="s">
        <v>93</v>
      </c>
      <c r="AF15" s="53"/>
      <c r="AG15" s="54" t="n">
        <f aca="false">IF(R15=0,0,S15/R15)</f>
        <v>0.644444444444445</v>
      </c>
      <c r="AH15" s="55" t="n">
        <f aca="false">IF(W15="LIVRÉ",0,IF(W15="ABANDONNÉ",1,IF(W15="EN ATTENTE FINANCEMENT",1,IF(Z15=0,1,1-Z15))))</f>
        <v>0.45</v>
      </c>
      <c r="AI15" s="56" t="n">
        <f aca="false">IF(OR(AJ15=0,AJ15=""),"-",ROUND(R15*1000000/AJ15,0))</f>
        <v>50000</v>
      </c>
      <c r="AJ15" s="57" t="n">
        <v>180000</v>
      </c>
      <c r="AK15" s="93" t="n">
        <v>4.2</v>
      </c>
      <c r="AL15" s="86" t="n">
        <v>0.88</v>
      </c>
      <c r="AM15" s="60" t="s">
        <v>94</v>
      </c>
      <c r="AN15" s="61" t="n">
        <f aca="false">IF(R15=0,"-",ROUND(AG15*30+(1-AH15)*25+AK15/5*20+IF(OR(AL15="-",AL15=0),0,AL15*25),1))</f>
        <v>71.9</v>
      </c>
    </row>
    <row r="16" customFormat="false" ht="43.5" hidden="false" customHeight="true" outlineLevel="0" collapsed="false">
      <c r="A16" s="62" t="n">
        <v>10</v>
      </c>
      <c r="B16" s="40" t="s">
        <v>77</v>
      </c>
      <c r="C16" s="62" t="s">
        <v>186</v>
      </c>
      <c r="D16" s="94" t="s">
        <v>187</v>
      </c>
      <c r="E16" s="63" t="s">
        <v>188</v>
      </c>
      <c r="F16" s="63" t="s">
        <v>189</v>
      </c>
      <c r="G16" s="63" t="s">
        <v>190</v>
      </c>
      <c r="H16" s="63" t="s">
        <v>191</v>
      </c>
      <c r="I16" s="64" t="s">
        <v>192</v>
      </c>
      <c r="J16" s="64" t="s">
        <v>193</v>
      </c>
      <c r="K16" s="64" t="s">
        <v>86</v>
      </c>
      <c r="L16" s="65" t="n">
        <v>0</v>
      </c>
      <c r="M16" s="65" t="n">
        <v>0</v>
      </c>
      <c r="N16" s="66" t="n">
        <v>12000</v>
      </c>
      <c r="O16" s="65" t="n">
        <v>0</v>
      </c>
      <c r="P16" s="66" t="n">
        <v>4200</v>
      </c>
      <c r="Q16" s="66" t="n">
        <v>3500</v>
      </c>
      <c r="R16" s="67" t="n">
        <f aca="false">SUM(L16:Q16)</f>
        <v>19700</v>
      </c>
      <c r="S16" s="66" t="n">
        <v>9800</v>
      </c>
      <c r="T16" s="64" t="str">
        <f aca="false">IF(R16=0,"-",TEXT(S16/R16,"0.0%"))</f>
        <v>49.7%</v>
      </c>
      <c r="U16" s="64" t="n">
        <v>2</v>
      </c>
      <c r="V16" s="68" t="s">
        <v>87</v>
      </c>
      <c r="W16" s="48" t="s">
        <v>88</v>
      </c>
      <c r="X16" s="64"/>
      <c r="Y16" s="63"/>
      <c r="Z16" s="83" t="n">
        <v>0.4</v>
      </c>
      <c r="AA16" s="63" t="s">
        <v>194</v>
      </c>
      <c r="AB16" s="63" t="s">
        <v>195</v>
      </c>
      <c r="AC16" s="71" t="s">
        <v>196</v>
      </c>
      <c r="AD16" s="51" t="s">
        <v>197</v>
      </c>
      <c r="AE16" s="81" t="s">
        <v>119</v>
      </c>
      <c r="AF16" s="53"/>
      <c r="AG16" s="73" t="n">
        <f aca="false">IF(R16=0,0,S16/R16)</f>
        <v>0.49746192893401</v>
      </c>
      <c r="AH16" s="74" t="n">
        <f aca="false">IF(W16="LIVRÉ",0,IF(W16="ABANDONNÉ",1,IF(W16="EN ATTENTE FINANCEMENT",1,IF(Z16=0,1,1-Z16))))</f>
        <v>0.6</v>
      </c>
      <c r="AI16" s="75" t="n">
        <f aca="false">IF(OR(AJ16=0,AJ16=""),"-",ROUND(R16*1000000/AJ16,0))</f>
        <v>562857</v>
      </c>
      <c r="AJ16" s="76" t="n">
        <v>35000</v>
      </c>
      <c r="AK16" s="84" t="n">
        <v>3.3</v>
      </c>
      <c r="AL16" s="85" t="n">
        <v>0.76</v>
      </c>
      <c r="AM16" s="79" t="s">
        <v>94</v>
      </c>
      <c r="AN16" s="80" t="n">
        <f aca="false">IF(R16=0,"-",ROUND(AG16*30+(1-AH16)*25+AK16/5*20+IF(OR(AL16="-",AL16=0),0,AL16*25),1))</f>
        <v>57.1</v>
      </c>
    </row>
    <row r="17" customFormat="false" ht="43.5" hidden="false" customHeight="true" outlineLevel="0" collapsed="false">
      <c r="A17" s="39" t="n">
        <v>11</v>
      </c>
      <c r="B17" s="40" t="s">
        <v>77</v>
      </c>
      <c r="C17" s="39" t="s">
        <v>198</v>
      </c>
      <c r="D17" s="95" t="s">
        <v>199</v>
      </c>
      <c r="E17" s="42" t="s">
        <v>200</v>
      </c>
      <c r="F17" s="42" t="s">
        <v>201</v>
      </c>
      <c r="G17" s="42" t="s">
        <v>202</v>
      </c>
      <c r="H17" s="42" t="s">
        <v>203</v>
      </c>
      <c r="I17" s="43" t="s">
        <v>147</v>
      </c>
      <c r="J17" s="43" t="s">
        <v>204</v>
      </c>
      <c r="K17" s="43" t="s">
        <v>86</v>
      </c>
      <c r="L17" s="44" t="n">
        <v>2500</v>
      </c>
      <c r="M17" s="44" t="n">
        <v>3200</v>
      </c>
      <c r="N17" s="45" t="n">
        <v>0</v>
      </c>
      <c r="O17" s="45" t="n">
        <v>0</v>
      </c>
      <c r="P17" s="44" t="n">
        <v>2000</v>
      </c>
      <c r="Q17" s="44" t="n">
        <v>800</v>
      </c>
      <c r="R17" s="46" t="n">
        <f aca="false">SUM(L17:Q17)</f>
        <v>8500</v>
      </c>
      <c r="S17" s="44" t="n">
        <v>4800</v>
      </c>
      <c r="T17" s="43" t="str">
        <f aca="false">IF(R17=0,"-",TEXT(S17/R17,"0.0%"))</f>
        <v>56.5%</v>
      </c>
      <c r="U17" s="43" t="n">
        <v>2</v>
      </c>
      <c r="V17" s="47" t="s">
        <v>87</v>
      </c>
      <c r="W17" s="48" t="s">
        <v>88</v>
      </c>
      <c r="X17" s="43"/>
      <c r="Y17" s="42"/>
      <c r="Z17" s="49" t="n">
        <v>0.4</v>
      </c>
      <c r="AA17" s="42" t="s">
        <v>205</v>
      </c>
      <c r="AB17" s="42" t="s">
        <v>206</v>
      </c>
      <c r="AC17" s="50" t="s">
        <v>207</v>
      </c>
      <c r="AD17" s="72" t="s">
        <v>107</v>
      </c>
      <c r="AE17" s="52" t="s">
        <v>93</v>
      </c>
      <c r="AF17" s="53"/>
      <c r="AG17" s="54" t="n">
        <f aca="false">IF(R17=0,0,S17/R17)</f>
        <v>0.564705882352941</v>
      </c>
      <c r="AH17" s="55" t="n">
        <f aca="false">IF(W17="LIVRÉ",0,IF(W17="ABANDONNÉ",1,IF(W17="EN ATTENTE FINANCEMENT",1,IF(Z17=0,1,1-Z17))))</f>
        <v>0.6</v>
      </c>
      <c r="AI17" s="56" t="n">
        <f aca="false">IF(OR(AJ17=0,AJ17=""),"-",ROUND(R17*1000000/AJ17,0))</f>
        <v>459459</v>
      </c>
      <c r="AJ17" s="57" t="n">
        <v>18500</v>
      </c>
      <c r="AK17" s="58" t="n">
        <v>3.6</v>
      </c>
      <c r="AL17" s="59" t="n">
        <v>0.8</v>
      </c>
      <c r="AM17" s="60" t="s">
        <v>94</v>
      </c>
      <c r="AN17" s="61" t="n">
        <f aca="false">IF(R17=0,"-",ROUND(AG17*30+(1-AH17)*25+AK17/5*20+IF(OR(AL17="-",AL17=0),0,AL17*25),1))</f>
        <v>61.3</v>
      </c>
    </row>
    <row r="18" customFormat="false" ht="43.5" hidden="false" customHeight="true" outlineLevel="0" collapsed="false">
      <c r="A18" s="62" t="n">
        <v>12</v>
      </c>
      <c r="B18" s="40" t="s">
        <v>77</v>
      </c>
      <c r="C18" s="62" t="s">
        <v>208</v>
      </c>
      <c r="D18" s="95" t="s">
        <v>199</v>
      </c>
      <c r="E18" s="63" t="s">
        <v>209</v>
      </c>
      <c r="F18" s="63" t="s">
        <v>210</v>
      </c>
      <c r="G18" s="63" t="s">
        <v>111</v>
      </c>
      <c r="H18" s="63" t="s">
        <v>211</v>
      </c>
      <c r="I18" s="64" t="s">
        <v>212</v>
      </c>
      <c r="J18" s="64"/>
      <c r="K18" s="64" t="s">
        <v>102</v>
      </c>
      <c r="L18" s="65" t="n">
        <v>0</v>
      </c>
      <c r="M18" s="66" t="n">
        <v>800</v>
      </c>
      <c r="N18" s="65" t="n">
        <v>0</v>
      </c>
      <c r="O18" s="65" t="n">
        <v>0</v>
      </c>
      <c r="P18" s="66" t="n">
        <v>400</v>
      </c>
      <c r="Q18" s="66" t="n">
        <v>200</v>
      </c>
      <c r="R18" s="67" t="n">
        <f aca="false">SUM(L18:Q18)</f>
        <v>1400</v>
      </c>
      <c r="S18" s="66" t="n">
        <v>500</v>
      </c>
      <c r="T18" s="64" t="str">
        <f aca="false">IF(R18=0,"-",TEXT(S18/R18,"0.0%"))</f>
        <v>35.7%</v>
      </c>
      <c r="U18" s="64" t="n">
        <v>1</v>
      </c>
      <c r="V18" s="88" t="s">
        <v>148</v>
      </c>
      <c r="W18" s="96" t="s">
        <v>213</v>
      </c>
      <c r="X18" s="64"/>
      <c r="Y18" s="63" t="s">
        <v>214</v>
      </c>
      <c r="Z18" s="83" t="n">
        <v>0.05</v>
      </c>
      <c r="AA18" s="63" t="s">
        <v>215</v>
      </c>
      <c r="AB18" s="63" t="s">
        <v>216</v>
      </c>
      <c r="AC18" s="71" t="s">
        <v>217</v>
      </c>
      <c r="AD18" s="97" t="s">
        <v>218</v>
      </c>
      <c r="AE18" s="98" t="s">
        <v>219</v>
      </c>
      <c r="AF18" s="53"/>
      <c r="AG18" s="73" t="n">
        <f aca="false">IF(R18=0,0,S18/R18)</f>
        <v>0.357142857142857</v>
      </c>
      <c r="AH18" s="74" t="n">
        <f aca="false">IF(W18="LIVRÉ",0,IF(W18="ABANDONNÉ",1,IF(W18="EN ATTENTE FINANCEMENT",1,IF(Z18=0,1,1-Z18))))</f>
        <v>1</v>
      </c>
      <c r="AI18" s="75" t="str">
        <f aca="false">IF(OR(AJ18=0,AJ18=""),"-",ROUND(R18*1000000/AJ18,0))</f>
        <v>-</v>
      </c>
      <c r="AJ18" s="99"/>
      <c r="AK18" s="100" t="n">
        <v>1</v>
      </c>
      <c r="AL18" s="91" t="s">
        <v>94</v>
      </c>
      <c r="AM18" s="79" t="s">
        <v>94</v>
      </c>
      <c r="AN18" s="80" t="n">
        <f aca="false">IF(R18=0,"-",ROUND(AG18*30+(1-AH18)*25+AK18/5*20+IF(OR(AL18="-",AL18=0),0,AL18*25),1))</f>
        <v>14.7</v>
      </c>
    </row>
    <row r="19" customFormat="false" ht="43.5" hidden="false" customHeight="true" outlineLevel="0" collapsed="false">
      <c r="A19" s="39" t="n">
        <v>13</v>
      </c>
      <c r="B19" s="101" t="s">
        <v>220</v>
      </c>
      <c r="C19" s="39" t="s">
        <v>221</v>
      </c>
      <c r="D19" s="41" t="s">
        <v>79</v>
      </c>
      <c r="E19" s="42" t="s">
        <v>222</v>
      </c>
      <c r="F19" s="42" t="s">
        <v>223</v>
      </c>
      <c r="G19" s="42" t="s">
        <v>224</v>
      </c>
      <c r="H19" s="42" t="s">
        <v>225</v>
      </c>
      <c r="I19" s="43" t="s">
        <v>126</v>
      </c>
      <c r="J19" s="43" t="s">
        <v>85</v>
      </c>
      <c r="K19" s="43" t="s">
        <v>86</v>
      </c>
      <c r="L19" s="44" t="n">
        <v>8500</v>
      </c>
      <c r="M19" s="44" t="n">
        <v>12000</v>
      </c>
      <c r="N19" s="45" t="n">
        <v>0</v>
      </c>
      <c r="O19" s="45" t="n">
        <v>0</v>
      </c>
      <c r="P19" s="44" t="n">
        <v>6500</v>
      </c>
      <c r="Q19" s="45" t="n">
        <v>0</v>
      </c>
      <c r="R19" s="46" t="n">
        <f aca="false">SUM(L19:Q19)</f>
        <v>27000</v>
      </c>
      <c r="S19" s="44" t="n">
        <v>18200</v>
      </c>
      <c r="T19" s="43" t="str">
        <f aca="false">IF(R19=0,"-",TEXT(S19/R19,"0.0%"))</f>
        <v>67.4%</v>
      </c>
      <c r="U19" s="43" t="n">
        <v>5</v>
      </c>
      <c r="V19" s="47" t="s">
        <v>87</v>
      </c>
      <c r="W19" s="48" t="s">
        <v>88</v>
      </c>
      <c r="X19" s="43"/>
      <c r="Y19" s="42"/>
      <c r="Z19" s="49" t="n">
        <v>0.7</v>
      </c>
      <c r="AA19" s="42" t="s">
        <v>226</v>
      </c>
      <c r="AB19" s="42" t="s">
        <v>227</v>
      </c>
      <c r="AC19" s="50" t="s">
        <v>228</v>
      </c>
      <c r="AD19" s="51" t="s">
        <v>92</v>
      </c>
      <c r="AE19" s="52" t="s">
        <v>93</v>
      </c>
      <c r="AF19" s="53"/>
      <c r="AG19" s="54" t="n">
        <f aca="false">IF(R19=0,0,S19/R19)</f>
        <v>0.674074074074074</v>
      </c>
      <c r="AH19" s="55" t="n">
        <f aca="false">IF(W19="LIVRÉ",0,IF(W19="ABANDONNÉ",1,IF(W19="EN ATTENTE FINANCEMENT",1,IF(Z19=0,1,1-Z19))))</f>
        <v>0.3</v>
      </c>
      <c r="AI19" s="56" t="n">
        <f aca="false">IF(OR(AJ19=0,AJ19=""),"-",ROUND(R19*1000000/AJ19,0))</f>
        <v>12857</v>
      </c>
      <c r="AJ19" s="57" t="n">
        <v>2100000</v>
      </c>
      <c r="AK19" s="93" t="n">
        <v>4</v>
      </c>
      <c r="AL19" s="59" t="n">
        <v>0.83</v>
      </c>
      <c r="AM19" s="60" t="s">
        <v>94</v>
      </c>
      <c r="AN19" s="61" t="n">
        <f aca="false">IF(R19=0,"-",ROUND(AG19*30+(1-AH19)*25+AK19/5*20+IF(OR(AL19="-",AL19=0),0,AL19*25),1))</f>
        <v>74.5</v>
      </c>
    </row>
    <row r="20" customFormat="false" ht="43.5" hidden="false" customHeight="true" outlineLevel="0" collapsed="false">
      <c r="A20" s="62" t="n">
        <v>14</v>
      </c>
      <c r="B20" s="101" t="s">
        <v>220</v>
      </c>
      <c r="C20" s="62" t="s">
        <v>229</v>
      </c>
      <c r="D20" s="41" t="s">
        <v>79</v>
      </c>
      <c r="E20" s="63" t="s">
        <v>230</v>
      </c>
      <c r="F20" s="63" t="s">
        <v>231</v>
      </c>
      <c r="G20" s="63" t="s">
        <v>124</v>
      </c>
      <c r="H20" s="63" t="s">
        <v>232</v>
      </c>
      <c r="I20" s="64" t="s">
        <v>233</v>
      </c>
      <c r="J20" s="64" t="s">
        <v>85</v>
      </c>
      <c r="K20" s="64" t="s">
        <v>86</v>
      </c>
      <c r="L20" s="65" t="n">
        <v>0</v>
      </c>
      <c r="M20" s="66" t="n">
        <v>5500</v>
      </c>
      <c r="N20" s="66" t="n">
        <v>3000</v>
      </c>
      <c r="O20" s="65" t="n">
        <v>0</v>
      </c>
      <c r="P20" s="66" t="n">
        <v>2200</v>
      </c>
      <c r="Q20" s="66" t="n">
        <v>500</v>
      </c>
      <c r="R20" s="67" t="n">
        <f aca="false">SUM(L20:Q20)</f>
        <v>11200</v>
      </c>
      <c r="S20" s="66" t="n">
        <v>7800</v>
      </c>
      <c r="T20" s="64" t="str">
        <f aca="false">IF(R20=0,"-",TEXT(S20/R20,"0.0%"))</f>
        <v>69.6%</v>
      </c>
      <c r="U20" s="64" t="n">
        <v>4</v>
      </c>
      <c r="V20" s="68" t="s">
        <v>87</v>
      </c>
      <c r="W20" s="48" t="s">
        <v>88</v>
      </c>
      <c r="X20" s="64"/>
      <c r="Y20" s="63"/>
      <c r="Z20" s="83" t="n">
        <v>0.55</v>
      </c>
      <c r="AA20" s="63" t="s">
        <v>234</v>
      </c>
      <c r="AB20" s="63" t="s">
        <v>235</v>
      </c>
      <c r="AC20" s="71" t="s">
        <v>236</v>
      </c>
      <c r="AD20" s="89" t="s">
        <v>153</v>
      </c>
      <c r="AE20" s="81" t="s">
        <v>119</v>
      </c>
      <c r="AF20" s="53"/>
      <c r="AG20" s="73" t="n">
        <f aca="false">IF(R20=0,0,S20/R20)</f>
        <v>0.696428571428571</v>
      </c>
      <c r="AH20" s="74" t="n">
        <f aca="false">IF(W20="LIVRÉ",0,IF(W20="ABANDONNÉ",1,IF(W20="EN ATTENTE FINANCEMENT",1,IF(Z20=0,1,1-Z20))))</f>
        <v>0.45</v>
      </c>
      <c r="AI20" s="75" t="n">
        <f aca="false">IF(OR(AJ20=0,AJ20=""),"-",ROUND(R20*1000000/AJ20,0))</f>
        <v>14000</v>
      </c>
      <c r="AJ20" s="76" t="n">
        <v>800000</v>
      </c>
      <c r="AK20" s="84" t="n">
        <v>3.5</v>
      </c>
      <c r="AL20" s="85" t="n">
        <v>0.77</v>
      </c>
      <c r="AM20" s="79" t="s">
        <v>94</v>
      </c>
      <c r="AN20" s="80" t="n">
        <f aca="false">IF(R20=0,"-",ROUND(AG20*30+(1-AH20)*25+AK20/5*20+IF(OR(AL20="-",AL20=0),0,AL20*25),1))</f>
        <v>67.9</v>
      </c>
    </row>
    <row r="21" customFormat="false" ht="43.5" hidden="false" customHeight="true" outlineLevel="0" collapsed="false">
      <c r="A21" s="39" t="n">
        <v>15</v>
      </c>
      <c r="B21" s="101" t="s">
        <v>220</v>
      </c>
      <c r="C21" s="39" t="s">
        <v>237</v>
      </c>
      <c r="D21" s="82" t="s">
        <v>121</v>
      </c>
      <c r="E21" s="42" t="s">
        <v>238</v>
      </c>
      <c r="F21" s="42" t="s">
        <v>123</v>
      </c>
      <c r="G21" s="42" t="s">
        <v>124</v>
      </c>
      <c r="H21" s="42" t="s">
        <v>239</v>
      </c>
      <c r="I21" s="43" t="s">
        <v>126</v>
      </c>
      <c r="J21" s="43" t="s">
        <v>240</v>
      </c>
      <c r="K21" s="43" t="s">
        <v>102</v>
      </c>
      <c r="L21" s="44" t="n">
        <v>15000</v>
      </c>
      <c r="M21" s="45" t="n">
        <v>0</v>
      </c>
      <c r="N21" s="44" t="n">
        <v>8000</v>
      </c>
      <c r="O21" s="45" t="n">
        <v>0</v>
      </c>
      <c r="P21" s="44" t="n">
        <v>5500</v>
      </c>
      <c r="Q21" s="45" t="n">
        <v>0</v>
      </c>
      <c r="R21" s="46" t="n">
        <f aca="false">SUM(L21:Q21)</f>
        <v>28500</v>
      </c>
      <c r="S21" s="44" t="n">
        <v>22000</v>
      </c>
      <c r="T21" s="43" t="str">
        <f aca="false">IF(R21=0,"-",TEXT(S21/R21,"0.0%"))</f>
        <v>77.2%</v>
      </c>
      <c r="U21" s="43" t="n">
        <v>6</v>
      </c>
      <c r="V21" s="47" t="s">
        <v>87</v>
      </c>
      <c r="W21" s="69" t="s">
        <v>103</v>
      </c>
      <c r="X21" s="43" t="s">
        <v>102</v>
      </c>
      <c r="Y21" s="42"/>
      <c r="Z21" s="70" t="n">
        <v>1</v>
      </c>
      <c r="AA21" s="42" t="s">
        <v>241</v>
      </c>
      <c r="AB21" s="42" t="s">
        <v>242</v>
      </c>
      <c r="AC21" s="50" t="s">
        <v>243</v>
      </c>
      <c r="AD21" s="72" t="s">
        <v>107</v>
      </c>
      <c r="AE21" s="52" t="s">
        <v>93</v>
      </c>
      <c r="AF21" s="53"/>
      <c r="AG21" s="54" t="n">
        <f aca="false">IF(R21=0,0,S21/R21)</f>
        <v>0.771929824561404</v>
      </c>
      <c r="AH21" s="55" t="n">
        <f aca="false">IF(W21="LIVRÉ",0,IF(W21="ABANDONNÉ",1,IF(W21="EN ATTENTE FINANCEMENT",1,IF(Z21=0,1,1-Z21))))</f>
        <v>0</v>
      </c>
      <c r="AI21" s="56" t="n">
        <f aca="false">IF(OR(AJ21=0,AJ21=""),"-",ROUND(R21*1000000/AJ21,0))</f>
        <v>135714</v>
      </c>
      <c r="AJ21" s="57" t="n">
        <v>210000</v>
      </c>
      <c r="AK21" s="93" t="n">
        <v>4.7</v>
      </c>
      <c r="AL21" s="86" t="n">
        <v>0.92</v>
      </c>
      <c r="AM21" s="60" t="s">
        <v>94</v>
      </c>
      <c r="AN21" s="61" t="n">
        <f aca="false">IF(R21=0,"-",ROUND(AG21*30+(1-AH21)*25+AK21/5*20+IF(OR(AL21="-",AL21=0),0,AL21*25),1))</f>
        <v>90</v>
      </c>
    </row>
    <row r="22" customFormat="false" ht="43.5" hidden="false" customHeight="true" outlineLevel="0" collapsed="false">
      <c r="A22" s="62" t="n">
        <v>16</v>
      </c>
      <c r="B22" s="101" t="s">
        <v>220</v>
      </c>
      <c r="C22" s="62" t="s">
        <v>244</v>
      </c>
      <c r="D22" s="82" t="s">
        <v>121</v>
      </c>
      <c r="E22" s="63" t="s">
        <v>245</v>
      </c>
      <c r="F22" s="63" t="s">
        <v>246</v>
      </c>
      <c r="G22" s="63" t="s">
        <v>158</v>
      </c>
      <c r="H22" s="63" t="s">
        <v>247</v>
      </c>
      <c r="I22" s="64" t="s">
        <v>136</v>
      </c>
      <c r="J22" s="64" t="s">
        <v>137</v>
      </c>
      <c r="K22" s="64" t="s">
        <v>86</v>
      </c>
      <c r="L22" s="66" t="n">
        <v>9000</v>
      </c>
      <c r="M22" s="65" t="n">
        <v>0</v>
      </c>
      <c r="N22" s="66" t="n">
        <v>6000</v>
      </c>
      <c r="O22" s="65" t="n">
        <v>0</v>
      </c>
      <c r="P22" s="66" t="n">
        <v>4000</v>
      </c>
      <c r="Q22" s="66" t="n">
        <v>1500</v>
      </c>
      <c r="R22" s="67" t="n">
        <f aca="false">SUM(L22:Q22)</f>
        <v>20500</v>
      </c>
      <c r="S22" s="66" t="n">
        <v>12000</v>
      </c>
      <c r="T22" s="64" t="str">
        <f aca="false">IF(R22=0,"-",TEXT(S22/R22,"0.0%"))</f>
        <v>58.5%</v>
      </c>
      <c r="U22" s="64" t="n">
        <v>3</v>
      </c>
      <c r="V22" s="68" t="s">
        <v>87</v>
      </c>
      <c r="W22" s="48" t="s">
        <v>88</v>
      </c>
      <c r="X22" s="64"/>
      <c r="Y22" s="63"/>
      <c r="Z22" s="83" t="n">
        <v>0.5</v>
      </c>
      <c r="AA22" s="63" t="s">
        <v>248</v>
      </c>
      <c r="AB22" s="63" t="s">
        <v>249</v>
      </c>
      <c r="AC22" s="71" t="s">
        <v>250</v>
      </c>
      <c r="AD22" s="72" t="s">
        <v>107</v>
      </c>
      <c r="AE22" s="52" t="s">
        <v>93</v>
      </c>
      <c r="AF22" s="53"/>
      <c r="AG22" s="73" t="n">
        <f aca="false">IF(R22=0,0,S22/R22)</f>
        <v>0.585365853658537</v>
      </c>
      <c r="AH22" s="74" t="n">
        <f aca="false">IF(W22="LIVRÉ",0,IF(W22="ABANDONNÉ",1,IF(W22="EN ATTENTE FINANCEMENT",1,IF(Z22=0,1,1-Z22))))</f>
        <v>0.5</v>
      </c>
      <c r="AI22" s="75" t="n">
        <f aca="false">IF(OR(AJ22=0,AJ22=""),"-",ROUND(R22*1000000/AJ22,0))</f>
        <v>410000</v>
      </c>
      <c r="AJ22" s="76" t="n">
        <v>50000</v>
      </c>
      <c r="AK22" s="77" t="n">
        <v>4</v>
      </c>
      <c r="AL22" s="78" t="n">
        <v>0.86</v>
      </c>
      <c r="AM22" s="79" t="s">
        <v>94</v>
      </c>
      <c r="AN22" s="80" t="n">
        <f aca="false">IF(R22=0,"-",ROUND(AG22*30+(1-AH22)*25+AK22/5*20+IF(OR(AL22="-",AL22=0),0,AL22*25),1))</f>
        <v>67.6</v>
      </c>
    </row>
    <row r="23" customFormat="false" ht="43.5" hidden="false" customHeight="true" outlineLevel="0" collapsed="false">
      <c r="A23" s="39" t="n">
        <v>17</v>
      </c>
      <c r="B23" s="101" t="s">
        <v>220</v>
      </c>
      <c r="C23" s="39" t="s">
        <v>251</v>
      </c>
      <c r="D23" s="82" t="s">
        <v>121</v>
      </c>
      <c r="E23" s="42" t="s">
        <v>252</v>
      </c>
      <c r="F23" s="42" t="s">
        <v>253</v>
      </c>
      <c r="G23" s="42" t="s">
        <v>111</v>
      </c>
      <c r="H23" s="42" t="s">
        <v>254</v>
      </c>
      <c r="I23" s="43" t="s">
        <v>114</v>
      </c>
      <c r="J23" s="43" t="s">
        <v>147</v>
      </c>
      <c r="K23" s="43" t="s">
        <v>86</v>
      </c>
      <c r="L23" s="45" t="n">
        <v>0</v>
      </c>
      <c r="M23" s="44" t="n">
        <v>4500</v>
      </c>
      <c r="N23" s="45" t="n">
        <v>0</v>
      </c>
      <c r="O23" s="45" t="n">
        <v>0</v>
      </c>
      <c r="P23" s="44" t="n">
        <v>1800</v>
      </c>
      <c r="Q23" s="45" t="n">
        <v>0</v>
      </c>
      <c r="R23" s="46" t="n">
        <f aca="false">SUM(L23:Q23)</f>
        <v>6300</v>
      </c>
      <c r="S23" s="44" t="n">
        <v>4200</v>
      </c>
      <c r="T23" s="43" t="str">
        <f aca="false">IF(R23=0,"-",TEXT(S23/R23,"0.0%"))</f>
        <v>66.7%</v>
      </c>
      <c r="U23" s="43" t="n">
        <v>3</v>
      </c>
      <c r="V23" s="47" t="s">
        <v>87</v>
      </c>
      <c r="W23" s="48" t="s">
        <v>88</v>
      </c>
      <c r="X23" s="43"/>
      <c r="Y23" s="42"/>
      <c r="Z23" s="49" t="n">
        <v>0.6</v>
      </c>
      <c r="AA23" s="42" t="s">
        <v>255</v>
      </c>
      <c r="AB23" s="42" t="s">
        <v>256</v>
      </c>
      <c r="AC23" s="50" t="s">
        <v>257</v>
      </c>
      <c r="AD23" s="72" t="s">
        <v>107</v>
      </c>
      <c r="AE23" s="52" t="s">
        <v>93</v>
      </c>
      <c r="AF23" s="53"/>
      <c r="AG23" s="54" t="n">
        <f aca="false">IF(R23=0,0,S23/R23)</f>
        <v>0.666666666666667</v>
      </c>
      <c r="AH23" s="55" t="n">
        <f aca="false">IF(W23="LIVRÉ",0,IF(W23="ABANDONNÉ",1,IF(W23="EN ATTENTE FINANCEMENT",1,IF(Z23=0,1,1-Z23))))</f>
        <v>0.4</v>
      </c>
      <c r="AI23" s="56" t="n">
        <f aca="false">IF(OR(AJ23=0,AJ23=""),"-",ROUND(R23*1000000/AJ23,0))</f>
        <v>52500</v>
      </c>
      <c r="AJ23" s="57" t="n">
        <v>120000</v>
      </c>
      <c r="AK23" s="93" t="n">
        <v>4.2</v>
      </c>
      <c r="AL23" s="86" t="n">
        <v>0.89</v>
      </c>
      <c r="AM23" s="60" t="s">
        <v>94</v>
      </c>
      <c r="AN23" s="61" t="n">
        <f aca="false">IF(R23=0,"-",ROUND(AG23*30+(1-AH23)*25+AK23/5*20+IF(OR(AL23="-",AL23=0),0,AL23*25),1))</f>
        <v>74.1</v>
      </c>
    </row>
    <row r="24" customFormat="false" ht="43.5" hidden="false" customHeight="true" outlineLevel="0" collapsed="false">
      <c r="A24" s="62" t="n">
        <v>18</v>
      </c>
      <c r="B24" s="101" t="s">
        <v>220</v>
      </c>
      <c r="C24" s="62" t="s">
        <v>258</v>
      </c>
      <c r="D24" s="87" t="s">
        <v>142</v>
      </c>
      <c r="E24" s="63" t="s">
        <v>259</v>
      </c>
      <c r="F24" s="63" t="s">
        <v>260</v>
      </c>
      <c r="G24" s="63" t="s">
        <v>124</v>
      </c>
      <c r="H24" s="63" t="s">
        <v>261</v>
      </c>
      <c r="I24" s="64" t="s">
        <v>126</v>
      </c>
      <c r="J24" s="64" t="s">
        <v>85</v>
      </c>
      <c r="K24" s="64" t="s">
        <v>86</v>
      </c>
      <c r="L24" s="66" t="n">
        <v>22000</v>
      </c>
      <c r="M24" s="66" t="n">
        <v>8000</v>
      </c>
      <c r="N24" s="65" t="n">
        <v>0</v>
      </c>
      <c r="O24" s="65" t="n">
        <v>0</v>
      </c>
      <c r="P24" s="66" t="n">
        <v>8500</v>
      </c>
      <c r="Q24" s="65" t="n">
        <v>0</v>
      </c>
      <c r="R24" s="67" t="n">
        <f aca="false">SUM(L24:Q24)</f>
        <v>38500</v>
      </c>
      <c r="S24" s="66" t="n">
        <v>26000</v>
      </c>
      <c r="T24" s="64" t="str">
        <f aca="false">IF(R24=0,"-",TEXT(S24/R24,"0.0%"))</f>
        <v>67.5%</v>
      </c>
      <c r="U24" s="64" t="n">
        <v>5</v>
      </c>
      <c r="V24" s="68" t="s">
        <v>87</v>
      </c>
      <c r="W24" s="48" t="s">
        <v>88</v>
      </c>
      <c r="X24" s="64"/>
      <c r="Y24" s="63"/>
      <c r="Z24" s="83" t="n">
        <v>0.72</v>
      </c>
      <c r="AA24" s="63" t="s">
        <v>262</v>
      </c>
      <c r="AB24" s="63" t="s">
        <v>263</v>
      </c>
      <c r="AC24" s="71" t="s">
        <v>264</v>
      </c>
      <c r="AD24" s="72" t="s">
        <v>107</v>
      </c>
      <c r="AE24" s="52" t="s">
        <v>93</v>
      </c>
      <c r="AF24" s="53"/>
      <c r="AG24" s="73" t="n">
        <f aca="false">IF(R24=0,0,S24/R24)</f>
        <v>0.675324675324675</v>
      </c>
      <c r="AH24" s="74" t="n">
        <f aca="false">IF(W24="LIVRÉ",0,IF(W24="ABANDONNÉ",1,IF(W24="EN ATTENTE FINANCEMENT",1,IF(Z24=0,1,1-Z24))))</f>
        <v>0.28</v>
      </c>
      <c r="AI24" s="75" t="n">
        <f aca="false">IF(OR(AJ24=0,AJ24=""),"-",ROUND(R24*1000000/AJ24,0))</f>
        <v>77000</v>
      </c>
      <c r="AJ24" s="76" t="n">
        <v>500000</v>
      </c>
      <c r="AK24" s="77" t="n">
        <v>4.3</v>
      </c>
      <c r="AL24" s="78" t="n">
        <v>0.85</v>
      </c>
      <c r="AM24" s="79" t="s">
        <v>94</v>
      </c>
      <c r="AN24" s="80" t="n">
        <f aca="false">IF(R24=0,"-",ROUND(AG24*30+(1-AH24)*25+AK24/5*20+IF(OR(AL24="-",AL24=0),0,AL24*25),1))</f>
        <v>76.7</v>
      </c>
    </row>
    <row r="25" customFormat="false" ht="43.5" hidden="false" customHeight="true" outlineLevel="0" collapsed="false">
      <c r="A25" s="39" t="n">
        <v>19</v>
      </c>
      <c r="B25" s="101" t="s">
        <v>220</v>
      </c>
      <c r="C25" s="39" t="s">
        <v>265</v>
      </c>
      <c r="D25" s="87" t="s">
        <v>142</v>
      </c>
      <c r="E25" s="42" t="s">
        <v>266</v>
      </c>
      <c r="F25" s="42" t="s">
        <v>267</v>
      </c>
      <c r="G25" s="42" t="s">
        <v>268</v>
      </c>
      <c r="H25" s="42" t="s">
        <v>269</v>
      </c>
      <c r="I25" s="43" t="s">
        <v>270</v>
      </c>
      <c r="J25" s="43" t="s">
        <v>101</v>
      </c>
      <c r="K25" s="43" t="s">
        <v>86</v>
      </c>
      <c r="L25" s="45" t="n">
        <v>0</v>
      </c>
      <c r="M25" s="44" t="n">
        <v>9500</v>
      </c>
      <c r="N25" s="44" t="n">
        <v>5000</v>
      </c>
      <c r="O25" s="45" t="n">
        <v>0</v>
      </c>
      <c r="P25" s="44" t="n">
        <v>3500</v>
      </c>
      <c r="Q25" s="44" t="n">
        <v>2000</v>
      </c>
      <c r="R25" s="46" t="n">
        <f aca="false">SUM(L25:Q25)</f>
        <v>20000</v>
      </c>
      <c r="S25" s="44" t="n">
        <v>12000</v>
      </c>
      <c r="T25" s="43" t="str">
        <f aca="false">IF(R25=0,"-",TEXT(S25/R25,"0.0%"))</f>
        <v>60.0%</v>
      </c>
      <c r="U25" s="43" t="n">
        <v>3</v>
      </c>
      <c r="V25" s="47" t="s">
        <v>87</v>
      </c>
      <c r="W25" s="48" t="s">
        <v>88</v>
      </c>
      <c r="X25" s="43"/>
      <c r="Y25" s="42"/>
      <c r="Z25" s="49" t="n">
        <v>0.45</v>
      </c>
      <c r="AA25" s="42" t="s">
        <v>271</v>
      </c>
      <c r="AB25" s="42" t="s">
        <v>272</v>
      </c>
      <c r="AC25" s="50" t="s">
        <v>273</v>
      </c>
      <c r="AD25" s="72" t="s">
        <v>107</v>
      </c>
      <c r="AE25" s="81" t="s">
        <v>119</v>
      </c>
      <c r="AF25" s="53"/>
      <c r="AG25" s="54" t="n">
        <f aca="false">IF(R25=0,0,S25/R25)</f>
        <v>0.6</v>
      </c>
      <c r="AH25" s="55" t="n">
        <f aca="false">IF(W25="LIVRÉ",0,IF(W25="ABANDONNÉ",1,IF(W25="EN ATTENTE FINANCEMENT",1,IF(Z25=0,1,1-Z25))))</f>
        <v>0.55</v>
      </c>
      <c r="AI25" s="56" t="n">
        <f aca="false">IF(OR(AJ25=0,AJ25=""),"-",ROUND(R25*1000000/AJ25,0))</f>
        <v>8000</v>
      </c>
      <c r="AJ25" s="57" t="n">
        <v>2500000</v>
      </c>
      <c r="AK25" s="58" t="n">
        <v>3.4</v>
      </c>
      <c r="AL25" s="59" t="n">
        <v>0.75</v>
      </c>
      <c r="AM25" s="60" t="s">
        <v>94</v>
      </c>
      <c r="AN25" s="61" t="n">
        <f aca="false">IF(R25=0,"-",ROUND(AG25*30+(1-AH25)*25+AK25/5*20+IF(OR(AL25="-",AL25=0),0,AL25*25),1))</f>
        <v>61.6</v>
      </c>
    </row>
    <row r="26" customFormat="false" ht="43.5" hidden="false" customHeight="true" outlineLevel="0" collapsed="false">
      <c r="A26" s="62" t="n">
        <v>20</v>
      </c>
      <c r="B26" s="101" t="s">
        <v>220</v>
      </c>
      <c r="C26" s="62" t="s">
        <v>274</v>
      </c>
      <c r="D26" s="92" t="s">
        <v>167</v>
      </c>
      <c r="E26" s="63" t="s">
        <v>275</v>
      </c>
      <c r="F26" s="63" t="s">
        <v>276</v>
      </c>
      <c r="G26" s="63" t="s">
        <v>224</v>
      </c>
      <c r="H26" s="63" t="s">
        <v>277</v>
      </c>
      <c r="I26" s="64" t="s">
        <v>126</v>
      </c>
      <c r="J26" s="64" t="s">
        <v>85</v>
      </c>
      <c r="K26" s="64" t="s">
        <v>86</v>
      </c>
      <c r="L26" s="66" t="n">
        <v>18000</v>
      </c>
      <c r="M26" s="66" t="n">
        <v>5000</v>
      </c>
      <c r="N26" s="65" t="n">
        <v>0</v>
      </c>
      <c r="O26" s="65" t="n">
        <v>0</v>
      </c>
      <c r="P26" s="66" t="n">
        <v>7500</v>
      </c>
      <c r="Q26" s="65" t="n">
        <v>0</v>
      </c>
      <c r="R26" s="67" t="n">
        <f aca="false">SUM(L26:Q26)</f>
        <v>30500</v>
      </c>
      <c r="S26" s="66" t="n">
        <v>22000</v>
      </c>
      <c r="T26" s="64" t="str">
        <f aca="false">IF(R26=0,"-",TEXT(S26/R26,"0.0%"))</f>
        <v>72.1%</v>
      </c>
      <c r="U26" s="64" t="n">
        <v>5</v>
      </c>
      <c r="V26" s="68" t="s">
        <v>87</v>
      </c>
      <c r="W26" s="48" t="s">
        <v>88</v>
      </c>
      <c r="X26" s="64"/>
      <c r="Y26" s="63"/>
      <c r="Z26" s="83" t="n">
        <v>0.68</v>
      </c>
      <c r="AA26" s="63" t="s">
        <v>278</v>
      </c>
      <c r="AB26" s="63" t="s">
        <v>279</v>
      </c>
      <c r="AC26" s="71" t="s">
        <v>280</v>
      </c>
      <c r="AD26" s="72" t="s">
        <v>107</v>
      </c>
      <c r="AE26" s="52" t="s">
        <v>93</v>
      </c>
      <c r="AF26" s="53"/>
      <c r="AG26" s="73" t="n">
        <f aca="false">IF(R26=0,0,S26/R26)</f>
        <v>0.721311475409836</v>
      </c>
      <c r="AH26" s="74" t="n">
        <f aca="false">IF(W26="LIVRÉ",0,IF(W26="ABANDONNÉ",1,IF(W26="EN ATTENTE FINANCEMENT",1,IF(Z26=0,1,1-Z26))))</f>
        <v>0.32</v>
      </c>
      <c r="AI26" s="75" t="n">
        <f aca="false">IF(OR(AJ26=0,AJ26=""),"-",ROUND(R26*1000000/AJ26,0))</f>
        <v>6778</v>
      </c>
      <c r="AJ26" s="76" t="n">
        <v>4500000</v>
      </c>
      <c r="AK26" s="77" t="n">
        <v>4.2</v>
      </c>
      <c r="AL26" s="85" t="n">
        <v>0.84</v>
      </c>
      <c r="AM26" s="79" t="s">
        <v>94</v>
      </c>
      <c r="AN26" s="80" t="n">
        <f aca="false">IF(R26=0,"-",ROUND(AG26*30+(1-AH26)*25+AK26/5*20+IF(OR(AL26="-",AL26=0),0,AL26*25),1))</f>
        <v>76.4</v>
      </c>
    </row>
    <row r="27" customFormat="false" ht="43.5" hidden="false" customHeight="true" outlineLevel="0" collapsed="false">
      <c r="A27" s="39" t="n">
        <v>21</v>
      </c>
      <c r="B27" s="101" t="s">
        <v>220</v>
      </c>
      <c r="C27" s="39" t="s">
        <v>281</v>
      </c>
      <c r="D27" s="92" t="s">
        <v>167</v>
      </c>
      <c r="E27" s="42" t="s">
        <v>282</v>
      </c>
      <c r="F27" s="42" t="s">
        <v>283</v>
      </c>
      <c r="G27" s="42" t="s">
        <v>158</v>
      </c>
      <c r="H27" s="42" t="s">
        <v>284</v>
      </c>
      <c r="I27" s="43" t="s">
        <v>285</v>
      </c>
      <c r="J27" s="43" t="s">
        <v>147</v>
      </c>
      <c r="K27" s="43" t="s">
        <v>86</v>
      </c>
      <c r="L27" s="44" t="n">
        <v>35000</v>
      </c>
      <c r="M27" s="45" t="n">
        <v>0</v>
      </c>
      <c r="N27" s="44" t="n">
        <v>12000</v>
      </c>
      <c r="O27" s="45" t="n">
        <v>0</v>
      </c>
      <c r="P27" s="44" t="n">
        <v>12000</v>
      </c>
      <c r="Q27" s="44" t="n">
        <v>5000</v>
      </c>
      <c r="R27" s="46" t="n">
        <f aca="false">SUM(L27:Q27)</f>
        <v>64000</v>
      </c>
      <c r="S27" s="44" t="n">
        <v>32000</v>
      </c>
      <c r="T27" s="43" t="str">
        <f aca="false">IF(R27=0,"-",TEXT(S27/R27,"0.0%"))</f>
        <v>50.0%</v>
      </c>
      <c r="U27" s="43" t="n">
        <v>3</v>
      </c>
      <c r="V27" s="47" t="s">
        <v>87</v>
      </c>
      <c r="W27" s="48" t="s">
        <v>88</v>
      </c>
      <c r="X27" s="43"/>
      <c r="Y27" s="42"/>
      <c r="Z27" s="49" t="n">
        <v>0.4</v>
      </c>
      <c r="AA27" s="42" t="s">
        <v>286</v>
      </c>
      <c r="AB27" s="42" t="s">
        <v>287</v>
      </c>
      <c r="AC27" s="50" t="s">
        <v>288</v>
      </c>
      <c r="AD27" s="51" t="s">
        <v>289</v>
      </c>
      <c r="AE27" s="81" t="s">
        <v>119</v>
      </c>
      <c r="AF27" s="53"/>
      <c r="AG27" s="54" t="n">
        <f aca="false">IF(R27=0,0,S27/R27)</f>
        <v>0.5</v>
      </c>
      <c r="AH27" s="55" t="n">
        <f aca="false">IF(W27="LIVRÉ",0,IF(W27="ABANDONNÉ",1,IF(W27="EN ATTENTE FINANCEMENT",1,IF(Z27=0,1,1-Z27))))</f>
        <v>0.6</v>
      </c>
      <c r="AI27" s="56" t="n">
        <f aca="false">IF(OR(AJ27=0,AJ27=""),"-",ROUND(R27*1000000/AJ27,0))</f>
        <v>21333</v>
      </c>
      <c r="AJ27" s="57" t="n">
        <v>3000000</v>
      </c>
      <c r="AK27" s="58" t="n">
        <v>3.8</v>
      </c>
      <c r="AL27" s="59" t="n">
        <v>0.79</v>
      </c>
      <c r="AM27" s="60" t="s">
        <v>94</v>
      </c>
      <c r="AN27" s="61" t="n">
        <f aca="false">IF(R27=0,"-",ROUND(AG27*30+(1-AH27)*25+AK27/5*20+IF(OR(AL27="-",AL27=0),0,AL27*25),1))</f>
        <v>60</v>
      </c>
    </row>
    <row r="28" customFormat="false" ht="43.5" hidden="false" customHeight="true" outlineLevel="0" collapsed="false">
      <c r="A28" s="62" t="n">
        <v>22</v>
      </c>
      <c r="B28" s="101" t="s">
        <v>220</v>
      </c>
      <c r="C28" s="62" t="s">
        <v>290</v>
      </c>
      <c r="D28" s="94" t="s">
        <v>187</v>
      </c>
      <c r="E28" s="63" t="s">
        <v>291</v>
      </c>
      <c r="F28" s="63" t="s">
        <v>189</v>
      </c>
      <c r="G28" s="63" t="s">
        <v>292</v>
      </c>
      <c r="H28" s="63" t="s">
        <v>293</v>
      </c>
      <c r="I28" s="64" t="s">
        <v>294</v>
      </c>
      <c r="J28" s="64" t="s">
        <v>204</v>
      </c>
      <c r="K28" s="64" t="s">
        <v>86</v>
      </c>
      <c r="L28" s="65" t="n">
        <v>0</v>
      </c>
      <c r="M28" s="65" t="n">
        <v>0</v>
      </c>
      <c r="N28" s="66" t="n">
        <v>28000</v>
      </c>
      <c r="O28" s="65" t="n">
        <v>0</v>
      </c>
      <c r="P28" s="66" t="n">
        <v>9500</v>
      </c>
      <c r="Q28" s="66" t="n">
        <v>8000</v>
      </c>
      <c r="R28" s="67" t="n">
        <f aca="false">SUM(L28:Q28)</f>
        <v>45500</v>
      </c>
      <c r="S28" s="66" t="n">
        <v>22000</v>
      </c>
      <c r="T28" s="64" t="str">
        <f aca="false">IF(R28=0,"-",TEXT(S28/R28,"0.0%"))</f>
        <v>48.4%</v>
      </c>
      <c r="U28" s="64" t="n">
        <v>2</v>
      </c>
      <c r="V28" s="68" t="s">
        <v>87</v>
      </c>
      <c r="W28" s="48" t="s">
        <v>88</v>
      </c>
      <c r="X28" s="64"/>
      <c r="Y28" s="63"/>
      <c r="Z28" s="83" t="n">
        <v>0.35</v>
      </c>
      <c r="AA28" s="63" t="s">
        <v>295</v>
      </c>
      <c r="AB28" s="63" t="s">
        <v>296</v>
      </c>
      <c r="AC28" s="71" t="s">
        <v>297</v>
      </c>
      <c r="AD28" s="51" t="s">
        <v>197</v>
      </c>
      <c r="AE28" s="81" t="s">
        <v>119</v>
      </c>
      <c r="AF28" s="53"/>
      <c r="AG28" s="73" t="n">
        <f aca="false">IF(R28=0,0,S28/R28)</f>
        <v>0.483516483516484</v>
      </c>
      <c r="AH28" s="74" t="n">
        <f aca="false">IF(W28="LIVRÉ",0,IF(W28="ABANDONNÉ",1,IF(W28="EN ATTENTE FINANCEMENT",1,IF(Z28=0,1,1-Z28))))</f>
        <v>0.65</v>
      </c>
      <c r="AI28" s="75" t="n">
        <f aca="false">IF(OR(AJ28=0,AJ28=""),"-",ROUND(R28*1000000/AJ28,0))</f>
        <v>252778</v>
      </c>
      <c r="AJ28" s="76" t="n">
        <v>180000</v>
      </c>
      <c r="AK28" s="84" t="n">
        <v>3.5</v>
      </c>
      <c r="AL28" s="85" t="n">
        <v>0.78</v>
      </c>
      <c r="AM28" s="79" t="s">
        <v>94</v>
      </c>
      <c r="AN28" s="80" t="n">
        <f aca="false">IF(R28=0,"-",ROUND(AG28*30+(1-AH28)*25+AK28/5*20+IF(OR(AL28="-",AL28=0),0,AL28*25),1))</f>
        <v>56.8</v>
      </c>
    </row>
    <row r="29" customFormat="false" ht="43.5" hidden="false" customHeight="true" outlineLevel="0" collapsed="false">
      <c r="A29" s="39" t="n">
        <v>23</v>
      </c>
      <c r="B29" s="101" t="s">
        <v>220</v>
      </c>
      <c r="C29" s="39" t="s">
        <v>298</v>
      </c>
      <c r="D29" s="94" t="s">
        <v>187</v>
      </c>
      <c r="E29" s="42" t="s">
        <v>299</v>
      </c>
      <c r="F29" s="42" t="s">
        <v>300</v>
      </c>
      <c r="G29" s="42" t="s">
        <v>301</v>
      </c>
      <c r="H29" s="42" t="s">
        <v>302</v>
      </c>
      <c r="I29" s="43" t="s">
        <v>212</v>
      </c>
      <c r="J29" s="43" t="s">
        <v>303</v>
      </c>
      <c r="K29" s="43" t="s">
        <v>86</v>
      </c>
      <c r="L29" s="45" t="n">
        <v>0</v>
      </c>
      <c r="M29" s="45" t="n">
        <v>0</v>
      </c>
      <c r="N29" s="44" t="n">
        <v>15000</v>
      </c>
      <c r="O29" s="45" t="n">
        <v>0</v>
      </c>
      <c r="P29" s="44" t="n">
        <v>5500</v>
      </c>
      <c r="Q29" s="44" t="n">
        <v>4500</v>
      </c>
      <c r="R29" s="46" t="n">
        <f aca="false">SUM(L29:Q29)</f>
        <v>25000</v>
      </c>
      <c r="S29" s="44" t="n">
        <v>12000</v>
      </c>
      <c r="T29" s="43" t="str">
        <f aca="false">IF(R29=0,"-",TEXT(S29/R29,"0.0%"))</f>
        <v>48.0%</v>
      </c>
      <c r="U29" s="43" t="n">
        <v>2</v>
      </c>
      <c r="V29" s="47" t="s">
        <v>87</v>
      </c>
      <c r="W29" s="48" t="s">
        <v>88</v>
      </c>
      <c r="X29" s="43"/>
      <c r="Y29" s="42"/>
      <c r="Z29" s="49" t="n">
        <v>0.35</v>
      </c>
      <c r="AA29" s="42" t="s">
        <v>304</v>
      </c>
      <c r="AB29" s="42" t="s">
        <v>305</v>
      </c>
      <c r="AC29" s="50" t="s">
        <v>306</v>
      </c>
      <c r="AD29" s="72" t="s">
        <v>107</v>
      </c>
      <c r="AE29" s="52" t="s">
        <v>93</v>
      </c>
      <c r="AF29" s="53"/>
      <c r="AG29" s="54" t="n">
        <f aca="false">IF(R29=0,0,S29/R29)</f>
        <v>0.48</v>
      </c>
      <c r="AH29" s="55" t="n">
        <f aca="false">IF(W29="LIVRÉ",0,IF(W29="ABANDONNÉ",1,IF(W29="EN ATTENTE FINANCEMENT",1,IF(Z29=0,1,1-Z29))))</f>
        <v>0.65</v>
      </c>
      <c r="AI29" s="56" t="n">
        <f aca="false">IF(OR(AJ29=0,AJ29=""),"-",ROUND(R29*1000000/AJ29,0))</f>
        <v>294118</v>
      </c>
      <c r="AJ29" s="57" t="n">
        <v>85000</v>
      </c>
      <c r="AK29" s="58" t="n">
        <v>3.7</v>
      </c>
      <c r="AL29" s="59" t="n">
        <v>0.82</v>
      </c>
      <c r="AM29" s="60" t="s">
        <v>94</v>
      </c>
      <c r="AN29" s="61" t="n">
        <f aca="false">IF(R29=0,"-",ROUND(AG29*30+(1-AH29)*25+AK29/5*20+IF(OR(AL29="-",AL29=0),0,AL29*25),1))</f>
        <v>58.5</v>
      </c>
    </row>
    <row r="30" customFormat="false" ht="43.5" hidden="false" customHeight="true" outlineLevel="0" collapsed="false">
      <c r="A30" s="62" t="n">
        <v>24</v>
      </c>
      <c r="B30" s="101" t="s">
        <v>220</v>
      </c>
      <c r="C30" s="62" t="s">
        <v>307</v>
      </c>
      <c r="D30" s="95" t="s">
        <v>199</v>
      </c>
      <c r="E30" s="63" t="s">
        <v>308</v>
      </c>
      <c r="F30" s="63" t="s">
        <v>309</v>
      </c>
      <c r="G30" s="63" t="s">
        <v>310</v>
      </c>
      <c r="H30" s="63" t="s">
        <v>311</v>
      </c>
      <c r="I30" s="64" t="s">
        <v>204</v>
      </c>
      <c r="J30" s="64" t="s">
        <v>312</v>
      </c>
      <c r="K30" s="64" t="s">
        <v>86</v>
      </c>
      <c r="L30" s="66" t="n">
        <v>8000</v>
      </c>
      <c r="M30" s="66" t="n">
        <v>4000</v>
      </c>
      <c r="N30" s="65" t="n">
        <v>0</v>
      </c>
      <c r="O30" s="65" t="n">
        <v>0</v>
      </c>
      <c r="P30" s="66" t="n">
        <v>4500</v>
      </c>
      <c r="Q30" s="66" t="n">
        <v>1000</v>
      </c>
      <c r="R30" s="67" t="n">
        <f aca="false">SUM(L30:Q30)</f>
        <v>17500</v>
      </c>
      <c r="S30" s="66" t="n">
        <v>10000</v>
      </c>
      <c r="T30" s="64" t="str">
        <f aca="false">IF(R30=0,"-",TEXT(S30/R30,"0.0%"))</f>
        <v>57.1%</v>
      </c>
      <c r="U30" s="64" t="n">
        <v>2</v>
      </c>
      <c r="V30" s="68" t="s">
        <v>87</v>
      </c>
      <c r="W30" s="48" t="s">
        <v>88</v>
      </c>
      <c r="X30" s="64"/>
      <c r="Y30" s="63"/>
      <c r="Z30" s="83" t="n">
        <v>0.45</v>
      </c>
      <c r="AA30" s="63" t="s">
        <v>313</v>
      </c>
      <c r="AB30" s="63" t="s">
        <v>314</v>
      </c>
      <c r="AC30" s="71" t="s">
        <v>315</v>
      </c>
      <c r="AD30" s="72" t="s">
        <v>107</v>
      </c>
      <c r="AE30" s="52" t="s">
        <v>93</v>
      </c>
      <c r="AF30" s="53"/>
      <c r="AG30" s="73" t="n">
        <f aca="false">IF(R30=0,0,S30/R30)</f>
        <v>0.571428571428571</v>
      </c>
      <c r="AH30" s="74" t="n">
        <f aca="false">IF(W30="LIVRÉ",0,IF(W30="ABANDONNÉ",1,IF(W30="EN ATTENTE FINANCEMENT",1,IF(Z30=0,1,1-Z30))))</f>
        <v>0.55</v>
      </c>
      <c r="AI30" s="75" t="n">
        <f aca="false">IF(OR(AJ30=0,AJ30=""),"-",ROUND(R30*1000000/AJ30,0))</f>
        <v>87500</v>
      </c>
      <c r="AJ30" s="76" t="n">
        <v>200000</v>
      </c>
      <c r="AK30" s="77" t="n">
        <v>4.1</v>
      </c>
      <c r="AL30" s="78" t="n">
        <v>0.86</v>
      </c>
      <c r="AM30" s="79" t="s">
        <v>94</v>
      </c>
      <c r="AN30" s="80" t="n">
        <f aca="false">IF(R30=0,"-",ROUND(AG30*30+(1-AH30)*25+AK30/5*20+IF(OR(AL30="-",AL30=0),0,AL30*25),1))</f>
        <v>66.3</v>
      </c>
    </row>
    <row r="31" customFormat="false" ht="43.5" hidden="false" customHeight="true" outlineLevel="0" collapsed="false">
      <c r="A31" s="39" t="n">
        <v>25</v>
      </c>
      <c r="B31" s="101" t="s">
        <v>220</v>
      </c>
      <c r="C31" s="39" t="s">
        <v>316</v>
      </c>
      <c r="D31" s="95" t="s">
        <v>199</v>
      </c>
      <c r="E31" s="42" t="s">
        <v>317</v>
      </c>
      <c r="F31" s="42" t="s">
        <v>318</v>
      </c>
      <c r="G31" s="42" t="s">
        <v>319</v>
      </c>
      <c r="H31" s="42" t="s">
        <v>320</v>
      </c>
      <c r="I31" s="43" t="s">
        <v>321</v>
      </c>
      <c r="J31" s="43" t="s">
        <v>322</v>
      </c>
      <c r="K31" s="43" t="s">
        <v>86</v>
      </c>
      <c r="L31" s="45" t="n">
        <v>0</v>
      </c>
      <c r="M31" s="44" t="n">
        <v>2800</v>
      </c>
      <c r="N31" s="44" t="n">
        <v>4000</v>
      </c>
      <c r="O31" s="45" t="n">
        <v>0</v>
      </c>
      <c r="P31" s="44" t="n">
        <v>3000</v>
      </c>
      <c r="Q31" s="44" t="n">
        <v>2200</v>
      </c>
      <c r="R31" s="46" t="n">
        <f aca="false">SUM(L31:Q31)</f>
        <v>12000</v>
      </c>
      <c r="S31" s="44" t="n">
        <v>7500</v>
      </c>
      <c r="T31" s="43" t="str">
        <f aca="false">IF(R31=0,"-",TEXT(S31/R31,"0.0%"))</f>
        <v>62.5%</v>
      </c>
      <c r="U31" s="43" t="n">
        <v>1</v>
      </c>
      <c r="V31" s="47" t="s">
        <v>87</v>
      </c>
      <c r="W31" s="48" t="s">
        <v>88</v>
      </c>
      <c r="X31" s="43"/>
      <c r="Y31" s="42"/>
      <c r="Z31" s="49" t="n">
        <v>0.25</v>
      </c>
      <c r="AA31" s="42" t="s">
        <v>323</v>
      </c>
      <c r="AB31" s="42" t="s">
        <v>324</v>
      </c>
      <c r="AC31" s="50" t="s">
        <v>325</v>
      </c>
      <c r="AD31" s="51" t="s">
        <v>130</v>
      </c>
      <c r="AE31" s="81" t="s">
        <v>119</v>
      </c>
      <c r="AF31" s="53"/>
      <c r="AG31" s="54" t="n">
        <f aca="false">IF(R31=0,0,S31/R31)</f>
        <v>0.625</v>
      </c>
      <c r="AH31" s="55" t="n">
        <f aca="false">IF(W31="LIVRÉ",0,IF(W31="ABANDONNÉ",1,IF(W31="EN ATTENTE FINANCEMENT",1,IF(Z31=0,1,1-Z31))))</f>
        <v>0.75</v>
      </c>
      <c r="AI31" s="56" t="n">
        <f aca="false">IF(OR(AJ31=0,AJ31=""),"-",ROUND(R31*1000000/AJ31,0))</f>
        <v>200000</v>
      </c>
      <c r="AJ31" s="57" t="n">
        <v>60000</v>
      </c>
      <c r="AK31" s="58" t="n">
        <v>3</v>
      </c>
      <c r="AL31" s="59" t="n">
        <v>0.73</v>
      </c>
      <c r="AM31" s="60" t="s">
        <v>94</v>
      </c>
      <c r="AN31" s="61" t="n">
        <f aca="false">IF(R31=0,"-",ROUND(AG31*30+(1-AH31)*25+AK31/5*20+IF(OR(AL31="-",AL31=0),0,AL31*25),1))</f>
        <v>55.3</v>
      </c>
    </row>
    <row r="32" customFormat="false" ht="43.5" hidden="false" customHeight="true" outlineLevel="0" collapsed="false">
      <c r="A32" s="62" t="n">
        <v>26</v>
      </c>
      <c r="B32" s="101" t="s">
        <v>220</v>
      </c>
      <c r="C32" s="62" t="s">
        <v>326</v>
      </c>
      <c r="D32" s="95" t="s">
        <v>199</v>
      </c>
      <c r="E32" s="63" t="s">
        <v>327</v>
      </c>
      <c r="F32" s="63" t="s">
        <v>210</v>
      </c>
      <c r="G32" s="63" t="s">
        <v>328</v>
      </c>
      <c r="H32" s="63" t="s">
        <v>329</v>
      </c>
      <c r="I32" s="64" t="s">
        <v>330</v>
      </c>
      <c r="J32" s="64"/>
      <c r="K32" s="64" t="s">
        <v>102</v>
      </c>
      <c r="L32" s="65" t="n">
        <v>0</v>
      </c>
      <c r="M32" s="66" t="n">
        <v>1200</v>
      </c>
      <c r="N32" s="65" t="n">
        <v>0</v>
      </c>
      <c r="O32" s="65" t="n">
        <v>0</v>
      </c>
      <c r="P32" s="66" t="n">
        <v>600</v>
      </c>
      <c r="Q32" s="66" t="n">
        <v>300</v>
      </c>
      <c r="R32" s="67" t="n">
        <f aca="false">SUM(L32:Q32)</f>
        <v>2100</v>
      </c>
      <c r="S32" s="66" t="n">
        <v>800</v>
      </c>
      <c r="T32" s="64" t="str">
        <f aca="false">IF(R32=0,"-",TEXT(S32/R32,"0.0%"))</f>
        <v>38.1%</v>
      </c>
      <c r="U32" s="64" t="n">
        <v>1</v>
      </c>
      <c r="V32" s="88" t="s">
        <v>148</v>
      </c>
      <c r="W32" s="96" t="s">
        <v>213</v>
      </c>
      <c r="X32" s="64"/>
      <c r="Y32" s="63" t="s">
        <v>331</v>
      </c>
      <c r="Z32" s="83" t="n">
        <v>0.08</v>
      </c>
      <c r="AA32" s="63" t="s">
        <v>332</v>
      </c>
      <c r="AB32" s="63" t="s">
        <v>333</v>
      </c>
      <c r="AC32" s="71" t="s">
        <v>334</v>
      </c>
      <c r="AD32" s="89" t="s">
        <v>335</v>
      </c>
      <c r="AE32" s="98" t="s">
        <v>219</v>
      </c>
      <c r="AF32" s="53"/>
      <c r="AG32" s="73" t="n">
        <f aca="false">IF(R32=0,0,S32/R32)</f>
        <v>0.380952380952381</v>
      </c>
      <c r="AH32" s="74" t="n">
        <f aca="false">IF(W32="LIVRÉ",0,IF(W32="ABANDONNÉ",1,IF(W32="EN ATTENTE FINANCEMENT",1,IF(Z32=0,1,1-Z32))))</f>
        <v>1</v>
      </c>
      <c r="AI32" s="75" t="str">
        <f aca="false">IF(OR(AJ32=0,AJ32=""),"-",ROUND(R32*1000000/AJ32,0))</f>
        <v>-</v>
      </c>
      <c r="AJ32" s="99"/>
      <c r="AK32" s="100" t="n">
        <v>1</v>
      </c>
      <c r="AL32" s="91" t="s">
        <v>94</v>
      </c>
      <c r="AM32" s="79" t="s">
        <v>94</v>
      </c>
      <c r="AN32" s="80" t="n">
        <f aca="false">IF(R32=0,"-",ROUND(AG32*30+(1-AH32)*25+AK32/5*20+IF(OR(AL32="-",AL32=0),0,AL32*25),1))</f>
        <v>15.4</v>
      </c>
    </row>
    <row r="33" customFormat="false" ht="43.5" hidden="false" customHeight="true" outlineLevel="0" collapsed="false">
      <c r="A33" s="39" t="n">
        <v>27</v>
      </c>
      <c r="B33" s="102" t="s">
        <v>336</v>
      </c>
      <c r="C33" s="39" t="s">
        <v>337</v>
      </c>
      <c r="D33" s="41" t="s">
        <v>79</v>
      </c>
      <c r="E33" s="42" t="s">
        <v>338</v>
      </c>
      <c r="F33" s="42" t="s">
        <v>223</v>
      </c>
      <c r="G33" s="42" t="s">
        <v>339</v>
      </c>
      <c r="H33" s="42" t="s">
        <v>340</v>
      </c>
      <c r="I33" s="43" t="s">
        <v>126</v>
      </c>
      <c r="J33" s="43" t="s">
        <v>85</v>
      </c>
      <c r="K33" s="43" t="s">
        <v>86</v>
      </c>
      <c r="L33" s="45" t="n">
        <v>0</v>
      </c>
      <c r="M33" s="44" t="n">
        <v>18000</v>
      </c>
      <c r="N33" s="44" t="n">
        <v>8000</v>
      </c>
      <c r="O33" s="45" t="n">
        <v>0</v>
      </c>
      <c r="P33" s="44" t="n">
        <v>12000</v>
      </c>
      <c r="Q33" s="45" t="n">
        <v>0</v>
      </c>
      <c r="R33" s="46" t="n">
        <f aca="false">SUM(L33:Q33)</f>
        <v>38000</v>
      </c>
      <c r="S33" s="44" t="n">
        <v>28000</v>
      </c>
      <c r="T33" s="43" t="str">
        <f aca="false">IF(R33=0,"-",TEXT(S33/R33,"0.0%"))</f>
        <v>73.7%</v>
      </c>
      <c r="U33" s="43" t="n">
        <v>6</v>
      </c>
      <c r="V33" s="47" t="s">
        <v>87</v>
      </c>
      <c r="W33" s="48" t="s">
        <v>88</v>
      </c>
      <c r="X33" s="43"/>
      <c r="Y33" s="42"/>
      <c r="Z33" s="49" t="n">
        <v>0.78</v>
      </c>
      <c r="AA33" s="42" t="s">
        <v>341</v>
      </c>
      <c r="AB33" s="42" t="s">
        <v>342</v>
      </c>
      <c r="AC33" s="50" t="s">
        <v>343</v>
      </c>
      <c r="AD33" s="51" t="s">
        <v>92</v>
      </c>
      <c r="AE33" s="52" t="s">
        <v>93</v>
      </c>
      <c r="AF33" s="53"/>
      <c r="AG33" s="54" t="n">
        <f aca="false">IF(R33=0,0,S33/R33)</f>
        <v>0.736842105263158</v>
      </c>
      <c r="AH33" s="55" t="n">
        <f aca="false">IF(W33="LIVRÉ",0,IF(W33="ABANDONNÉ",1,IF(W33="EN ATTENTE FINANCEMENT",1,IF(Z33=0,1,1-Z33))))</f>
        <v>0.22</v>
      </c>
      <c r="AI33" s="56" t="n">
        <f aca="false">IF(OR(AJ33=0,AJ33=""),"-",ROUND(R33*1000000/AJ33,0))</f>
        <v>11875</v>
      </c>
      <c r="AJ33" s="57" t="n">
        <v>3200000</v>
      </c>
      <c r="AK33" s="93" t="n">
        <v>4.5</v>
      </c>
      <c r="AL33" s="86" t="n">
        <v>0.87</v>
      </c>
      <c r="AM33" s="60" t="s">
        <v>94</v>
      </c>
      <c r="AN33" s="61" t="n">
        <f aca="false">IF(R33=0,"-",ROUND(AG33*30+(1-AH33)*25+AK33/5*20+IF(OR(AL33="-",AL33=0),0,AL33*25),1))</f>
        <v>81.4</v>
      </c>
    </row>
    <row r="34" customFormat="false" ht="43.5" hidden="false" customHeight="true" outlineLevel="0" collapsed="false">
      <c r="A34" s="62" t="n">
        <v>28</v>
      </c>
      <c r="B34" s="102" t="s">
        <v>336</v>
      </c>
      <c r="C34" s="62" t="s">
        <v>344</v>
      </c>
      <c r="D34" s="41" t="s">
        <v>79</v>
      </c>
      <c r="E34" s="63" t="s">
        <v>345</v>
      </c>
      <c r="F34" s="63" t="s">
        <v>346</v>
      </c>
      <c r="G34" s="63" t="s">
        <v>111</v>
      </c>
      <c r="H34" s="63" t="s">
        <v>347</v>
      </c>
      <c r="I34" s="64" t="s">
        <v>84</v>
      </c>
      <c r="J34" s="64" t="s">
        <v>85</v>
      </c>
      <c r="K34" s="64" t="s">
        <v>86</v>
      </c>
      <c r="L34" s="66" t="n">
        <v>5000</v>
      </c>
      <c r="M34" s="66" t="n">
        <v>8500</v>
      </c>
      <c r="N34" s="66" t="n">
        <v>5000</v>
      </c>
      <c r="O34" s="65" t="n">
        <v>0</v>
      </c>
      <c r="P34" s="66" t="n">
        <v>4500</v>
      </c>
      <c r="Q34" s="66" t="n">
        <v>500</v>
      </c>
      <c r="R34" s="67" t="n">
        <f aca="false">SUM(L34:Q34)</f>
        <v>23500</v>
      </c>
      <c r="S34" s="66" t="n">
        <v>14500</v>
      </c>
      <c r="T34" s="64" t="str">
        <f aca="false">IF(R34=0,"-",TEXT(S34/R34,"0.0%"))</f>
        <v>61.7%</v>
      </c>
      <c r="U34" s="64" t="n">
        <v>5</v>
      </c>
      <c r="V34" s="68" t="s">
        <v>87</v>
      </c>
      <c r="W34" s="48" t="s">
        <v>88</v>
      </c>
      <c r="X34" s="64"/>
      <c r="Y34" s="63"/>
      <c r="Z34" s="83" t="n">
        <v>0.72</v>
      </c>
      <c r="AA34" s="63" t="s">
        <v>348</v>
      </c>
      <c r="AB34" s="63" t="s">
        <v>349</v>
      </c>
      <c r="AC34" s="71" t="s">
        <v>350</v>
      </c>
      <c r="AD34" s="72" t="s">
        <v>107</v>
      </c>
      <c r="AE34" s="52" t="s">
        <v>93</v>
      </c>
      <c r="AF34" s="53"/>
      <c r="AG34" s="73" t="n">
        <f aca="false">IF(R34=0,0,S34/R34)</f>
        <v>0.617021276595745</v>
      </c>
      <c r="AH34" s="74" t="n">
        <f aca="false">IF(W34="LIVRÉ",0,IF(W34="ABANDONNÉ",1,IF(W34="EN ATTENTE FINANCEMENT",1,IF(Z34=0,1,1-Z34))))</f>
        <v>0.28</v>
      </c>
      <c r="AI34" s="75" t="n">
        <f aca="false">IF(OR(AJ34=0,AJ34=""),"-",ROUND(R34*1000000/AJ34,0))</f>
        <v>15667</v>
      </c>
      <c r="AJ34" s="76" t="n">
        <v>1500000</v>
      </c>
      <c r="AK34" s="77" t="n">
        <v>4.2</v>
      </c>
      <c r="AL34" s="85" t="n">
        <v>0.83</v>
      </c>
      <c r="AM34" s="79" t="s">
        <v>94</v>
      </c>
      <c r="AN34" s="80" t="n">
        <f aca="false">IF(R34=0,"-",ROUND(AG34*30+(1-AH34)*25+AK34/5*20+IF(OR(AL34="-",AL34=0),0,AL34*25),1))</f>
        <v>74.1</v>
      </c>
    </row>
    <row r="35" customFormat="false" ht="43.5" hidden="false" customHeight="true" outlineLevel="0" collapsed="false">
      <c r="A35" s="39" t="n">
        <v>29</v>
      </c>
      <c r="B35" s="102" t="s">
        <v>336</v>
      </c>
      <c r="C35" s="39" t="s">
        <v>351</v>
      </c>
      <c r="D35" s="41" t="s">
        <v>79</v>
      </c>
      <c r="E35" s="42" t="s">
        <v>352</v>
      </c>
      <c r="F35" s="42" t="s">
        <v>353</v>
      </c>
      <c r="G35" s="42" t="s">
        <v>158</v>
      </c>
      <c r="H35" s="42" t="s">
        <v>354</v>
      </c>
      <c r="I35" s="43" t="s">
        <v>100</v>
      </c>
      <c r="J35" s="43" t="s">
        <v>101</v>
      </c>
      <c r="K35" s="43" t="s">
        <v>86</v>
      </c>
      <c r="L35" s="45" t="n">
        <v>0</v>
      </c>
      <c r="M35" s="44" t="n">
        <v>4200</v>
      </c>
      <c r="N35" s="45" t="n">
        <v>0</v>
      </c>
      <c r="O35" s="44" t="n">
        <v>2500</v>
      </c>
      <c r="P35" s="44" t="n">
        <v>2000</v>
      </c>
      <c r="Q35" s="44" t="n">
        <v>800</v>
      </c>
      <c r="R35" s="46" t="n">
        <f aca="false">SUM(L35:Q35)</f>
        <v>9500</v>
      </c>
      <c r="S35" s="44" t="n">
        <v>6500</v>
      </c>
      <c r="T35" s="43" t="str">
        <f aca="false">IF(R35=0,"-",TEXT(S35/R35,"0.0%"))</f>
        <v>68.4%</v>
      </c>
      <c r="U35" s="43" t="n">
        <v>3</v>
      </c>
      <c r="V35" s="47" t="s">
        <v>87</v>
      </c>
      <c r="W35" s="48" t="s">
        <v>88</v>
      </c>
      <c r="X35" s="43"/>
      <c r="Y35" s="42"/>
      <c r="Z35" s="49" t="n">
        <v>0.55</v>
      </c>
      <c r="AA35" s="42" t="s">
        <v>355</v>
      </c>
      <c r="AB35" s="42" t="s">
        <v>356</v>
      </c>
      <c r="AC35" s="50" t="s">
        <v>357</v>
      </c>
      <c r="AD35" s="72" t="s">
        <v>107</v>
      </c>
      <c r="AE35" s="52" t="s">
        <v>93</v>
      </c>
      <c r="AF35" s="53"/>
      <c r="AG35" s="54" t="n">
        <f aca="false">IF(R35=0,0,S35/R35)</f>
        <v>0.68421052631579</v>
      </c>
      <c r="AH35" s="55" t="n">
        <f aca="false">IF(W35="LIVRÉ",0,IF(W35="ABANDONNÉ",1,IF(W35="EN ATTENTE FINANCEMENT",1,IF(Z35=0,1,1-Z35))))</f>
        <v>0.45</v>
      </c>
      <c r="AI35" s="56" t="n">
        <f aca="false">IF(OR(AJ35=0,AJ35=""),"-",ROUND(R35*1000000/AJ35,0))</f>
        <v>271429</v>
      </c>
      <c r="AJ35" s="57" t="n">
        <v>35000</v>
      </c>
      <c r="AK35" s="58" t="n">
        <v>3.8</v>
      </c>
      <c r="AL35" s="59" t="n">
        <v>0.8</v>
      </c>
      <c r="AM35" s="60" t="s">
        <v>94</v>
      </c>
      <c r="AN35" s="61" t="n">
        <f aca="false">IF(R35=0,"-",ROUND(AG35*30+(1-AH35)*25+AK35/5*20+IF(OR(AL35="-",AL35=0),0,AL35*25),1))</f>
        <v>69.5</v>
      </c>
    </row>
    <row r="36" customFormat="false" ht="43.5" hidden="false" customHeight="true" outlineLevel="0" collapsed="false">
      <c r="A36" s="62" t="n">
        <v>30</v>
      </c>
      <c r="B36" s="102" t="s">
        <v>336</v>
      </c>
      <c r="C36" s="62" t="s">
        <v>358</v>
      </c>
      <c r="D36" s="82" t="s">
        <v>121</v>
      </c>
      <c r="E36" s="63" t="s">
        <v>359</v>
      </c>
      <c r="F36" s="63" t="s">
        <v>360</v>
      </c>
      <c r="G36" s="63" t="s">
        <v>361</v>
      </c>
      <c r="H36" s="63" t="s">
        <v>362</v>
      </c>
      <c r="I36" s="64" t="s">
        <v>126</v>
      </c>
      <c r="J36" s="64" t="s">
        <v>363</v>
      </c>
      <c r="K36" s="64" t="s">
        <v>102</v>
      </c>
      <c r="L36" s="65" t="n">
        <v>0</v>
      </c>
      <c r="M36" s="66" t="n">
        <v>22000</v>
      </c>
      <c r="N36" s="66" t="n">
        <v>15000</v>
      </c>
      <c r="O36" s="65" t="n">
        <v>0</v>
      </c>
      <c r="P36" s="66" t="n">
        <v>9500</v>
      </c>
      <c r="Q36" s="65" t="n">
        <v>0</v>
      </c>
      <c r="R36" s="67" t="n">
        <f aca="false">SUM(L36:Q36)</f>
        <v>46500</v>
      </c>
      <c r="S36" s="66" t="n">
        <v>38000</v>
      </c>
      <c r="T36" s="64" t="str">
        <f aca="false">IF(R36=0,"-",TEXT(S36/R36,"0.0%"))</f>
        <v>81.7%</v>
      </c>
      <c r="U36" s="64" t="n">
        <v>6</v>
      </c>
      <c r="V36" s="68" t="s">
        <v>87</v>
      </c>
      <c r="W36" s="69" t="s">
        <v>103</v>
      </c>
      <c r="X36" s="64" t="s">
        <v>102</v>
      </c>
      <c r="Y36" s="63"/>
      <c r="Z36" s="70" t="n">
        <v>1</v>
      </c>
      <c r="AA36" s="63" t="s">
        <v>364</v>
      </c>
      <c r="AB36" s="63" t="s">
        <v>365</v>
      </c>
      <c r="AC36" s="71" t="s">
        <v>366</v>
      </c>
      <c r="AD36" s="72" t="s">
        <v>107</v>
      </c>
      <c r="AE36" s="52" t="s">
        <v>93</v>
      </c>
      <c r="AF36" s="53"/>
      <c r="AG36" s="73" t="n">
        <f aca="false">IF(R36=0,0,S36/R36)</f>
        <v>0.817204301075269</v>
      </c>
      <c r="AH36" s="74" t="n">
        <f aca="false">IF(W36="LIVRÉ",0,IF(W36="ABANDONNÉ",1,IF(W36="EN ATTENTE FINANCEMENT",1,IF(Z36=0,1,1-Z36))))</f>
        <v>0</v>
      </c>
      <c r="AI36" s="75" t="n">
        <f aca="false">IF(OR(AJ36=0,AJ36=""),"-",ROUND(R36*1000000/AJ36,0))</f>
        <v>33214</v>
      </c>
      <c r="AJ36" s="76" t="n">
        <v>1400000</v>
      </c>
      <c r="AK36" s="77" t="n">
        <v>4.8</v>
      </c>
      <c r="AL36" s="78" t="n">
        <v>0.93</v>
      </c>
      <c r="AM36" s="79" t="s">
        <v>94</v>
      </c>
      <c r="AN36" s="80" t="n">
        <f aca="false">IF(R36=0,"-",ROUND(AG36*30+(1-AH36)*25+AK36/5*20+IF(OR(AL36="-",AL36=0),0,AL36*25),1))</f>
        <v>92</v>
      </c>
    </row>
    <row r="37" customFormat="false" ht="43.5" hidden="false" customHeight="true" outlineLevel="0" collapsed="false">
      <c r="A37" s="39" t="n">
        <v>31</v>
      </c>
      <c r="B37" s="102" t="s">
        <v>336</v>
      </c>
      <c r="C37" s="39" t="s">
        <v>367</v>
      </c>
      <c r="D37" s="82" t="s">
        <v>121</v>
      </c>
      <c r="E37" s="42" t="s">
        <v>368</v>
      </c>
      <c r="F37" s="42" t="s">
        <v>369</v>
      </c>
      <c r="G37" s="42" t="s">
        <v>111</v>
      </c>
      <c r="H37" s="42" t="s">
        <v>370</v>
      </c>
      <c r="I37" s="43" t="s">
        <v>113</v>
      </c>
      <c r="J37" s="43" t="s">
        <v>114</v>
      </c>
      <c r="K37" s="43" t="s">
        <v>86</v>
      </c>
      <c r="L37" s="45" t="n">
        <v>0</v>
      </c>
      <c r="M37" s="44" t="n">
        <v>5500</v>
      </c>
      <c r="N37" s="45" t="n">
        <v>0</v>
      </c>
      <c r="O37" s="45" t="n">
        <v>0</v>
      </c>
      <c r="P37" s="44" t="n">
        <v>3500</v>
      </c>
      <c r="Q37" s="45" t="n">
        <v>0</v>
      </c>
      <c r="R37" s="46" t="n">
        <f aca="false">SUM(L37:Q37)</f>
        <v>9000</v>
      </c>
      <c r="S37" s="44" t="n">
        <v>6500</v>
      </c>
      <c r="T37" s="43" t="str">
        <f aca="false">IF(R37=0,"-",TEXT(S37/R37,"0.0%"))</f>
        <v>72.2%</v>
      </c>
      <c r="U37" s="43" t="n">
        <v>3</v>
      </c>
      <c r="V37" s="47" t="s">
        <v>87</v>
      </c>
      <c r="W37" s="48" t="s">
        <v>88</v>
      </c>
      <c r="X37" s="43"/>
      <c r="Y37" s="42"/>
      <c r="Z37" s="49" t="n">
        <v>0.55</v>
      </c>
      <c r="AA37" s="42" t="s">
        <v>371</v>
      </c>
      <c r="AB37" s="42" t="s">
        <v>372</v>
      </c>
      <c r="AC37" s="50" t="s">
        <v>373</v>
      </c>
      <c r="AD37" s="72" t="s">
        <v>107</v>
      </c>
      <c r="AE37" s="52" t="s">
        <v>93</v>
      </c>
      <c r="AF37" s="53"/>
      <c r="AG37" s="54" t="n">
        <f aca="false">IF(R37=0,0,S37/R37)</f>
        <v>0.722222222222222</v>
      </c>
      <c r="AH37" s="55" t="n">
        <f aca="false">IF(W37="LIVRÉ",0,IF(W37="ABANDONNÉ",1,IF(W37="EN ATTENTE FINANCEMENT",1,IF(Z37=0,1,1-Z37))))</f>
        <v>0.45</v>
      </c>
      <c r="AI37" s="56" t="n">
        <f aca="false">IF(OR(AJ37=0,AJ37=""),"-",ROUND(R37*1000000/AJ37,0))</f>
        <v>200000</v>
      </c>
      <c r="AJ37" s="57" t="n">
        <v>45000</v>
      </c>
      <c r="AK37" s="93" t="n">
        <v>4</v>
      </c>
      <c r="AL37" s="59" t="n">
        <v>0.84</v>
      </c>
      <c r="AM37" s="60" t="s">
        <v>94</v>
      </c>
      <c r="AN37" s="61" t="n">
        <f aca="false">IF(R37=0,"-",ROUND(AG37*30+(1-AH37)*25+AK37/5*20+IF(OR(AL37="-",AL37=0),0,AL37*25),1))</f>
        <v>72.4</v>
      </c>
    </row>
    <row r="38" customFormat="false" ht="43.5" hidden="false" customHeight="true" outlineLevel="0" collapsed="false">
      <c r="A38" s="62" t="n">
        <v>32</v>
      </c>
      <c r="B38" s="102" t="s">
        <v>336</v>
      </c>
      <c r="C38" s="62" t="s">
        <v>374</v>
      </c>
      <c r="D38" s="82" t="s">
        <v>121</v>
      </c>
      <c r="E38" s="63" t="s">
        <v>375</v>
      </c>
      <c r="F38" s="63" t="s">
        <v>376</v>
      </c>
      <c r="G38" s="63" t="s">
        <v>377</v>
      </c>
      <c r="H38" s="63" t="s">
        <v>378</v>
      </c>
      <c r="I38" s="64" t="s">
        <v>379</v>
      </c>
      <c r="J38" s="64" t="s">
        <v>147</v>
      </c>
      <c r="K38" s="64" t="s">
        <v>86</v>
      </c>
      <c r="L38" s="66" t="n">
        <v>8000</v>
      </c>
      <c r="M38" s="65" t="n">
        <v>0</v>
      </c>
      <c r="N38" s="66" t="n">
        <v>12000</v>
      </c>
      <c r="O38" s="65" t="n">
        <v>0</v>
      </c>
      <c r="P38" s="66" t="n">
        <v>6500</v>
      </c>
      <c r="Q38" s="66" t="n">
        <v>2000</v>
      </c>
      <c r="R38" s="67" t="n">
        <f aca="false">SUM(L38:Q38)</f>
        <v>28500</v>
      </c>
      <c r="S38" s="66" t="n">
        <v>16000</v>
      </c>
      <c r="T38" s="64" t="str">
        <f aca="false">IF(R38=0,"-",TEXT(S38/R38,"0.0%"))</f>
        <v>56.1%</v>
      </c>
      <c r="U38" s="64" t="n">
        <v>2</v>
      </c>
      <c r="V38" s="68" t="s">
        <v>87</v>
      </c>
      <c r="W38" s="48" t="s">
        <v>88</v>
      </c>
      <c r="X38" s="64"/>
      <c r="Y38" s="63"/>
      <c r="Z38" s="83" t="n">
        <v>0.4</v>
      </c>
      <c r="AA38" s="63" t="s">
        <v>380</v>
      </c>
      <c r="AB38" s="63" t="s">
        <v>381</v>
      </c>
      <c r="AC38" s="71" t="s">
        <v>382</v>
      </c>
      <c r="AD38" s="51" t="s">
        <v>149</v>
      </c>
      <c r="AE38" s="81" t="s">
        <v>119</v>
      </c>
      <c r="AF38" s="53"/>
      <c r="AG38" s="73" t="n">
        <f aca="false">IF(R38=0,0,S38/R38)</f>
        <v>0.56140350877193</v>
      </c>
      <c r="AH38" s="74" t="n">
        <f aca="false">IF(W38="LIVRÉ",0,IF(W38="ABANDONNÉ",1,IF(W38="EN ATTENTE FINANCEMENT",1,IF(Z38=0,1,1-Z38))))</f>
        <v>0.6</v>
      </c>
      <c r="AI38" s="75" t="n">
        <f aca="false">IF(OR(AJ38=0,AJ38=""),"-",ROUND(R38*1000000/AJ38,0))</f>
        <v>1140000</v>
      </c>
      <c r="AJ38" s="76" t="n">
        <v>25000</v>
      </c>
      <c r="AK38" s="84" t="n">
        <v>3.7</v>
      </c>
      <c r="AL38" s="85" t="n">
        <v>0.81</v>
      </c>
      <c r="AM38" s="79" t="s">
        <v>94</v>
      </c>
      <c r="AN38" s="80" t="n">
        <f aca="false">IF(R38=0,"-",ROUND(AG38*30+(1-AH38)*25+AK38/5*20+IF(OR(AL38="-",AL38=0),0,AL38*25),1))</f>
        <v>61.9</v>
      </c>
    </row>
    <row r="39" customFormat="false" ht="43.5" hidden="false" customHeight="true" outlineLevel="0" collapsed="false">
      <c r="A39" s="39" t="n">
        <v>33</v>
      </c>
      <c r="B39" s="102" t="s">
        <v>336</v>
      </c>
      <c r="C39" s="39" t="s">
        <v>383</v>
      </c>
      <c r="D39" s="87" t="s">
        <v>142</v>
      </c>
      <c r="E39" s="42" t="s">
        <v>384</v>
      </c>
      <c r="F39" s="42" t="s">
        <v>385</v>
      </c>
      <c r="G39" s="42" t="s">
        <v>124</v>
      </c>
      <c r="H39" s="42" t="s">
        <v>386</v>
      </c>
      <c r="I39" s="43" t="s">
        <v>126</v>
      </c>
      <c r="J39" s="43" t="s">
        <v>85</v>
      </c>
      <c r="K39" s="43" t="s">
        <v>86</v>
      </c>
      <c r="L39" s="44" t="n">
        <v>28000</v>
      </c>
      <c r="M39" s="44" t="n">
        <v>10000</v>
      </c>
      <c r="N39" s="45" t="n">
        <v>0</v>
      </c>
      <c r="O39" s="45" t="n">
        <v>0</v>
      </c>
      <c r="P39" s="44" t="n">
        <v>10000</v>
      </c>
      <c r="Q39" s="45" t="n">
        <v>0</v>
      </c>
      <c r="R39" s="46" t="n">
        <f aca="false">SUM(L39:Q39)</f>
        <v>48000</v>
      </c>
      <c r="S39" s="44" t="n">
        <v>32000</v>
      </c>
      <c r="T39" s="43" t="str">
        <f aca="false">IF(R39=0,"-",TEXT(S39/R39,"0.0%"))</f>
        <v>66.7%</v>
      </c>
      <c r="U39" s="43" t="n">
        <v>6</v>
      </c>
      <c r="V39" s="47" t="s">
        <v>87</v>
      </c>
      <c r="W39" s="48" t="s">
        <v>88</v>
      </c>
      <c r="X39" s="43"/>
      <c r="Y39" s="42"/>
      <c r="Z39" s="49" t="n">
        <v>0.75</v>
      </c>
      <c r="AA39" s="42" t="s">
        <v>387</v>
      </c>
      <c r="AB39" s="42" t="s">
        <v>388</v>
      </c>
      <c r="AC39" s="50" t="s">
        <v>389</v>
      </c>
      <c r="AD39" s="72" t="s">
        <v>107</v>
      </c>
      <c r="AE39" s="52" t="s">
        <v>93</v>
      </c>
      <c r="AF39" s="53"/>
      <c r="AG39" s="54" t="n">
        <f aca="false">IF(R39=0,0,S39/R39)</f>
        <v>0.666666666666667</v>
      </c>
      <c r="AH39" s="55" t="n">
        <f aca="false">IF(W39="LIVRÉ",0,IF(W39="ABANDONNÉ",1,IF(W39="EN ATTENTE FINANCEMENT",1,IF(Z39=0,1,1-Z39))))</f>
        <v>0.25</v>
      </c>
      <c r="AI39" s="56" t="n">
        <f aca="false">IF(OR(AJ39=0,AJ39=""),"-",ROUND(R39*1000000/AJ39,0))</f>
        <v>40000</v>
      </c>
      <c r="AJ39" s="57" t="n">
        <v>1200000</v>
      </c>
      <c r="AK39" s="93" t="n">
        <v>4.6</v>
      </c>
      <c r="AL39" s="86" t="n">
        <v>0.88</v>
      </c>
      <c r="AM39" s="60" t="s">
        <v>94</v>
      </c>
      <c r="AN39" s="61" t="n">
        <f aca="false">IF(R39=0,"-",ROUND(AG39*30+(1-AH39)*25+AK39/5*20+IF(OR(AL39="-",AL39=0),0,AL39*25),1))</f>
        <v>79.2</v>
      </c>
    </row>
    <row r="40" customFormat="false" ht="43.5" hidden="false" customHeight="true" outlineLevel="0" collapsed="false">
      <c r="A40" s="62" t="n">
        <v>34</v>
      </c>
      <c r="B40" s="102" t="s">
        <v>336</v>
      </c>
      <c r="C40" s="62" t="s">
        <v>390</v>
      </c>
      <c r="D40" s="87" t="s">
        <v>142</v>
      </c>
      <c r="E40" s="63" t="s">
        <v>391</v>
      </c>
      <c r="F40" s="63" t="s">
        <v>392</v>
      </c>
      <c r="G40" s="63" t="s">
        <v>124</v>
      </c>
      <c r="H40" s="63" t="s">
        <v>393</v>
      </c>
      <c r="I40" s="64" t="s">
        <v>233</v>
      </c>
      <c r="J40" s="64" t="s">
        <v>85</v>
      </c>
      <c r="K40" s="64" t="s">
        <v>86</v>
      </c>
      <c r="L40" s="65" t="n">
        <v>0</v>
      </c>
      <c r="M40" s="66" t="n">
        <v>6500</v>
      </c>
      <c r="N40" s="66" t="n">
        <v>8000</v>
      </c>
      <c r="O40" s="65" t="n">
        <v>0</v>
      </c>
      <c r="P40" s="66" t="n">
        <v>4000</v>
      </c>
      <c r="Q40" s="66" t="n">
        <v>1500</v>
      </c>
      <c r="R40" s="67" t="n">
        <f aca="false">SUM(L40:Q40)</f>
        <v>20000</v>
      </c>
      <c r="S40" s="66" t="n">
        <v>12000</v>
      </c>
      <c r="T40" s="64" t="str">
        <f aca="false">IF(R40=0,"-",TEXT(S40/R40,"0.0%"))</f>
        <v>60.0%</v>
      </c>
      <c r="U40" s="64" t="n">
        <v>4</v>
      </c>
      <c r="V40" s="68" t="s">
        <v>87</v>
      </c>
      <c r="W40" s="48" t="s">
        <v>88</v>
      </c>
      <c r="X40" s="64"/>
      <c r="Y40" s="63"/>
      <c r="Z40" s="83" t="n">
        <v>0.6</v>
      </c>
      <c r="AA40" s="63" t="s">
        <v>394</v>
      </c>
      <c r="AB40" s="63" t="s">
        <v>395</v>
      </c>
      <c r="AC40" s="71" t="s">
        <v>396</v>
      </c>
      <c r="AD40" s="72" t="s">
        <v>107</v>
      </c>
      <c r="AE40" s="52" t="s">
        <v>93</v>
      </c>
      <c r="AF40" s="53"/>
      <c r="AG40" s="73" t="n">
        <f aca="false">IF(R40=0,0,S40/R40)</f>
        <v>0.6</v>
      </c>
      <c r="AH40" s="74" t="n">
        <f aca="false">IF(W40="LIVRÉ",0,IF(W40="ABANDONNÉ",1,IF(W40="EN ATTENTE FINANCEMENT",1,IF(Z40=0,1,1-Z40))))</f>
        <v>0.4</v>
      </c>
      <c r="AI40" s="75" t="n">
        <f aca="false">IF(OR(AJ40=0,AJ40=""),"-",ROUND(R40*1000000/AJ40,0))</f>
        <v>80000</v>
      </c>
      <c r="AJ40" s="76" t="n">
        <v>250000</v>
      </c>
      <c r="AK40" s="77" t="n">
        <v>4.1</v>
      </c>
      <c r="AL40" s="85" t="n">
        <v>0.82</v>
      </c>
      <c r="AM40" s="79" t="s">
        <v>94</v>
      </c>
      <c r="AN40" s="80" t="n">
        <f aca="false">IF(R40=0,"-",ROUND(AG40*30+(1-AH40)*25+AK40/5*20+IF(OR(AL40="-",AL40=0),0,AL40*25),1))</f>
        <v>69.9</v>
      </c>
    </row>
    <row r="41" customFormat="false" ht="43.5" hidden="false" customHeight="true" outlineLevel="0" collapsed="false">
      <c r="A41" s="39" t="n">
        <v>35</v>
      </c>
      <c r="B41" s="102" t="s">
        <v>336</v>
      </c>
      <c r="C41" s="39" t="s">
        <v>397</v>
      </c>
      <c r="D41" s="87" t="s">
        <v>142</v>
      </c>
      <c r="E41" s="42" t="s">
        <v>398</v>
      </c>
      <c r="F41" s="42" t="s">
        <v>399</v>
      </c>
      <c r="G41" s="42" t="s">
        <v>400</v>
      </c>
      <c r="H41" s="42" t="s">
        <v>401</v>
      </c>
      <c r="I41" s="43" t="s">
        <v>136</v>
      </c>
      <c r="J41" s="43" t="s">
        <v>137</v>
      </c>
      <c r="K41" s="43" t="s">
        <v>86</v>
      </c>
      <c r="L41" s="45" t="n">
        <v>0</v>
      </c>
      <c r="M41" s="44" t="n">
        <v>8500</v>
      </c>
      <c r="N41" s="44" t="n">
        <v>5000</v>
      </c>
      <c r="O41" s="44" t="n">
        <v>4000</v>
      </c>
      <c r="P41" s="44" t="n">
        <v>4500</v>
      </c>
      <c r="Q41" s="44" t="n">
        <v>2000</v>
      </c>
      <c r="R41" s="46" t="n">
        <f aca="false">SUM(L41:Q41)</f>
        <v>24000</v>
      </c>
      <c r="S41" s="44" t="n">
        <v>15000</v>
      </c>
      <c r="T41" s="43" t="str">
        <f aca="false">IF(R41=0,"-",TEXT(S41/R41,"0.0%"))</f>
        <v>62.5%</v>
      </c>
      <c r="U41" s="43" t="n">
        <v>3</v>
      </c>
      <c r="V41" s="47" t="s">
        <v>87</v>
      </c>
      <c r="W41" s="48" t="s">
        <v>88</v>
      </c>
      <c r="X41" s="43"/>
      <c r="Y41" s="42"/>
      <c r="Z41" s="49" t="n">
        <v>0.45</v>
      </c>
      <c r="AA41" s="42" t="s">
        <v>402</v>
      </c>
      <c r="AB41" s="42" t="s">
        <v>403</v>
      </c>
      <c r="AC41" s="50" t="s">
        <v>404</v>
      </c>
      <c r="AD41" s="51" t="s">
        <v>165</v>
      </c>
      <c r="AE41" s="81" t="s">
        <v>119</v>
      </c>
      <c r="AF41" s="53"/>
      <c r="AG41" s="54" t="n">
        <f aca="false">IF(R41=0,0,S41/R41)</f>
        <v>0.625</v>
      </c>
      <c r="AH41" s="55" t="n">
        <f aca="false">IF(W41="LIVRÉ",0,IF(W41="ABANDONNÉ",1,IF(W41="EN ATTENTE FINANCEMENT",1,IF(Z41=0,1,1-Z41))))</f>
        <v>0.55</v>
      </c>
      <c r="AI41" s="56" t="n">
        <f aca="false">IF(OR(AJ41=0,AJ41=""),"-",ROUND(R41*1000000/AJ41,0))</f>
        <v>96000</v>
      </c>
      <c r="AJ41" s="57" t="n">
        <v>250000</v>
      </c>
      <c r="AK41" s="58" t="n">
        <v>3.5</v>
      </c>
      <c r="AL41" s="59" t="n">
        <v>0.76</v>
      </c>
      <c r="AM41" s="60" t="s">
        <v>94</v>
      </c>
      <c r="AN41" s="61" t="n">
        <f aca="false">IF(R41=0,"-",ROUND(AG41*30+(1-AH41)*25+AK41/5*20+IF(OR(AL41="-",AL41=0),0,AL41*25),1))</f>
        <v>63</v>
      </c>
    </row>
    <row r="42" customFormat="false" ht="43.5" hidden="false" customHeight="true" outlineLevel="0" collapsed="false">
      <c r="A42" s="62" t="n">
        <v>36</v>
      </c>
      <c r="B42" s="102" t="s">
        <v>336</v>
      </c>
      <c r="C42" s="62" t="s">
        <v>405</v>
      </c>
      <c r="D42" s="92" t="s">
        <v>167</v>
      </c>
      <c r="E42" s="63" t="s">
        <v>406</v>
      </c>
      <c r="F42" s="63" t="s">
        <v>407</v>
      </c>
      <c r="G42" s="63" t="s">
        <v>377</v>
      </c>
      <c r="H42" s="63" t="s">
        <v>408</v>
      </c>
      <c r="I42" s="64" t="s">
        <v>126</v>
      </c>
      <c r="J42" s="64" t="s">
        <v>240</v>
      </c>
      <c r="K42" s="64" t="s">
        <v>102</v>
      </c>
      <c r="L42" s="65" t="n">
        <v>0</v>
      </c>
      <c r="M42" s="66" t="n">
        <v>12000</v>
      </c>
      <c r="N42" s="66" t="n">
        <v>8000</v>
      </c>
      <c r="O42" s="65" t="n">
        <v>0</v>
      </c>
      <c r="P42" s="66" t="n">
        <v>5500</v>
      </c>
      <c r="Q42" s="65" t="n">
        <v>0</v>
      </c>
      <c r="R42" s="67" t="n">
        <f aca="false">SUM(L42:Q42)</f>
        <v>25500</v>
      </c>
      <c r="S42" s="66" t="n">
        <v>20000</v>
      </c>
      <c r="T42" s="64" t="str">
        <f aca="false">IF(R42=0,"-",TEXT(S42/R42,"0.0%"))</f>
        <v>78.4%</v>
      </c>
      <c r="U42" s="64" t="n">
        <v>6</v>
      </c>
      <c r="V42" s="68" t="s">
        <v>87</v>
      </c>
      <c r="W42" s="69" t="s">
        <v>103</v>
      </c>
      <c r="X42" s="64" t="s">
        <v>102</v>
      </c>
      <c r="Y42" s="63"/>
      <c r="Z42" s="70" t="n">
        <v>1</v>
      </c>
      <c r="AA42" s="63" t="s">
        <v>409</v>
      </c>
      <c r="AB42" s="63" t="s">
        <v>410</v>
      </c>
      <c r="AC42" s="71" t="s">
        <v>411</v>
      </c>
      <c r="AD42" s="72" t="s">
        <v>107</v>
      </c>
      <c r="AE42" s="52" t="s">
        <v>93</v>
      </c>
      <c r="AF42" s="53"/>
      <c r="AG42" s="73" t="n">
        <f aca="false">IF(R42=0,0,S42/R42)</f>
        <v>0.784313725490196</v>
      </c>
      <c r="AH42" s="74" t="n">
        <f aca="false">IF(W42="LIVRÉ",0,IF(W42="ABANDONNÉ",1,IF(W42="EN ATTENTE FINANCEMENT",1,IF(Z42=0,1,1-Z42))))</f>
        <v>0</v>
      </c>
      <c r="AI42" s="75" t="n">
        <f aca="false">IF(OR(AJ42=0,AJ42=""),"-",ROUND(R42*1000000/AJ42,0))</f>
        <v>1594</v>
      </c>
      <c r="AJ42" s="76" t="n">
        <v>16000000</v>
      </c>
      <c r="AK42" s="77" t="n">
        <v>5</v>
      </c>
      <c r="AL42" s="78" t="n">
        <v>0.95</v>
      </c>
      <c r="AM42" s="79" t="s">
        <v>94</v>
      </c>
      <c r="AN42" s="80" t="n">
        <f aca="false">IF(R42=0,"-",ROUND(AG42*30+(1-AH42)*25+AK42/5*20+IF(OR(AL42="-",AL42=0),0,AL42*25),1))</f>
        <v>92.3</v>
      </c>
    </row>
    <row r="43" customFormat="false" ht="43.5" hidden="false" customHeight="true" outlineLevel="0" collapsed="false">
      <c r="A43" s="39" t="n">
        <v>37</v>
      </c>
      <c r="B43" s="102" t="s">
        <v>336</v>
      </c>
      <c r="C43" s="39" t="s">
        <v>412</v>
      </c>
      <c r="D43" s="92" t="s">
        <v>167</v>
      </c>
      <c r="E43" s="42" t="s">
        <v>413</v>
      </c>
      <c r="F43" s="42" t="s">
        <v>414</v>
      </c>
      <c r="G43" s="42" t="s">
        <v>339</v>
      </c>
      <c r="H43" s="42" t="s">
        <v>415</v>
      </c>
      <c r="I43" s="43" t="s">
        <v>270</v>
      </c>
      <c r="J43" s="43" t="s">
        <v>416</v>
      </c>
      <c r="K43" s="43" t="s">
        <v>86</v>
      </c>
      <c r="L43" s="45" t="n">
        <v>0</v>
      </c>
      <c r="M43" s="44" t="n">
        <v>15000</v>
      </c>
      <c r="N43" s="45" t="n">
        <v>0</v>
      </c>
      <c r="O43" s="44" t="n">
        <v>5000</v>
      </c>
      <c r="P43" s="44" t="n">
        <v>8500</v>
      </c>
      <c r="Q43" s="45" t="n">
        <v>0</v>
      </c>
      <c r="R43" s="46" t="n">
        <f aca="false">SUM(L43:Q43)</f>
        <v>28500</v>
      </c>
      <c r="S43" s="44" t="n">
        <v>22000</v>
      </c>
      <c r="T43" s="43" t="str">
        <f aca="false">IF(R43=0,"-",TEXT(S43/R43,"0.0%"))</f>
        <v>77.2%</v>
      </c>
      <c r="U43" s="43" t="n">
        <v>5</v>
      </c>
      <c r="V43" s="47" t="s">
        <v>87</v>
      </c>
      <c r="W43" s="48" t="s">
        <v>88</v>
      </c>
      <c r="X43" s="43"/>
      <c r="Y43" s="42"/>
      <c r="Z43" s="49" t="n">
        <v>0.72</v>
      </c>
      <c r="AA43" s="42" t="s">
        <v>417</v>
      </c>
      <c r="AB43" s="42" t="s">
        <v>418</v>
      </c>
      <c r="AC43" s="50" t="s">
        <v>419</v>
      </c>
      <c r="AD43" s="51" t="s">
        <v>92</v>
      </c>
      <c r="AE43" s="52" t="s">
        <v>93</v>
      </c>
      <c r="AF43" s="53"/>
      <c r="AG43" s="54" t="n">
        <f aca="false">IF(R43=0,0,S43/R43)</f>
        <v>0.771929824561404</v>
      </c>
      <c r="AH43" s="55" t="n">
        <f aca="false">IF(W43="LIVRÉ",0,IF(W43="ABANDONNÉ",1,IF(W43="EN ATTENTE FINANCEMENT",1,IF(Z43=0,1,1-Z43))))</f>
        <v>0.28</v>
      </c>
      <c r="AI43" s="56" t="n">
        <f aca="false">IF(OR(AJ43=0,AJ43=""),"-",ROUND(R43*1000000/AJ43,0))</f>
        <v>3563</v>
      </c>
      <c r="AJ43" s="57" t="n">
        <v>8000000</v>
      </c>
      <c r="AK43" s="93" t="n">
        <v>4.4</v>
      </c>
      <c r="AL43" s="86" t="n">
        <v>0.86</v>
      </c>
      <c r="AM43" s="60" t="s">
        <v>94</v>
      </c>
      <c r="AN43" s="61" t="n">
        <f aca="false">IF(R43=0,"-",ROUND(AG43*30+(1-AH43)*25+AK43/5*20+IF(OR(AL43="-",AL43=0),0,AL43*25),1))</f>
        <v>80.3</v>
      </c>
    </row>
    <row r="44" customFormat="false" ht="43.5" hidden="false" customHeight="true" outlineLevel="0" collapsed="false">
      <c r="A44" s="62" t="n">
        <v>38</v>
      </c>
      <c r="B44" s="102" t="s">
        <v>336</v>
      </c>
      <c r="C44" s="62" t="s">
        <v>420</v>
      </c>
      <c r="D44" s="92" t="s">
        <v>167</v>
      </c>
      <c r="E44" s="63" t="s">
        <v>421</v>
      </c>
      <c r="F44" s="63" t="s">
        <v>422</v>
      </c>
      <c r="G44" s="63" t="s">
        <v>310</v>
      </c>
      <c r="H44" s="63" t="s">
        <v>423</v>
      </c>
      <c r="I44" s="64" t="s">
        <v>424</v>
      </c>
      <c r="J44" s="64" t="s">
        <v>114</v>
      </c>
      <c r="K44" s="64" t="s">
        <v>86</v>
      </c>
      <c r="L44" s="66" t="n">
        <v>3500</v>
      </c>
      <c r="M44" s="66" t="n">
        <v>8000</v>
      </c>
      <c r="N44" s="65" t="n">
        <v>0</v>
      </c>
      <c r="O44" s="65" t="n">
        <v>0</v>
      </c>
      <c r="P44" s="66" t="n">
        <v>3000</v>
      </c>
      <c r="Q44" s="65" t="n">
        <v>0</v>
      </c>
      <c r="R44" s="67" t="n">
        <f aca="false">SUM(L44:Q44)</f>
        <v>14500</v>
      </c>
      <c r="S44" s="66" t="n">
        <v>10500</v>
      </c>
      <c r="T44" s="64" t="str">
        <f aca="false">IF(R44=0,"-",TEXT(S44/R44,"0.0%"))</f>
        <v>72.4%</v>
      </c>
      <c r="U44" s="64" t="n">
        <v>3</v>
      </c>
      <c r="V44" s="68" t="s">
        <v>87</v>
      </c>
      <c r="W44" s="48" t="s">
        <v>88</v>
      </c>
      <c r="X44" s="64"/>
      <c r="Y44" s="63"/>
      <c r="Z44" s="83" t="n">
        <v>0.65</v>
      </c>
      <c r="AA44" s="63" t="s">
        <v>425</v>
      </c>
      <c r="AB44" s="63" t="s">
        <v>426</v>
      </c>
      <c r="AC44" s="71" t="s">
        <v>427</v>
      </c>
      <c r="AD44" s="72" t="s">
        <v>107</v>
      </c>
      <c r="AE44" s="52" t="s">
        <v>93</v>
      </c>
      <c r="AF44" s="53"/>
      <c r="AG44" s="73" t="n">
        <f aca="false">IF(R44=0,0,S44/R44)</f>
        <v>0.724137931034483</v>
      </c>
      <c r="AH44" s="74" t="n">
        <f aca="false">IF(W44="LIVRÉ",0,IF(W44="ABANDONNÉ",1,IF(W44="EN ATTENTE FINANCEMENT",1,IF(Z44=0,1,1-Z44))))</f>
        <v>0.35</v>
      </c>
      <c r="AI44" s="75" t="n">
        <f aca="false">IF(OR(AJ44=0,AJ44=""),"-",ROUND(R44*1000000/AJ44,0))</f>
        <v>7250</v>
      </c>
      <c r="AJ44" s="76" t="n">
        <v>2000000</v>
      </c>
      <c r="AK44" s="77" t="n">
        <v>4.5</v>
      </c>
      <c r="AL44" s="78" t="n">
        <v>0.89</v>
      </c>
      <c r="AM44" s="79" t="s">
        <v>94</v>
      </c>
      <c r="AN44" s="80" t="n">
        <f aca="false">IF(R44=0,"-",ROUND(AG44*30+(1-AH44)*25+AK44/5*20+IF(OR(AL44="-",AL44=0),0,AL44*25),1))</f>
        <v>78.2</v>
      </c>
    </row>
    <row r="45" customFormat="false" ht="43.5" hidden="false" customHeight="true" outlineLevel="0" collapsed="false">
      <c r="A45" s="39" t="n">
        <v>39</v>
      </c>
      <c r="B45" s="102" t="s">
        <v>336</v>
      </c>
      <c r="C45" s="39" t="s">
        <v>428</v>
      </c>
      <c r="D45" s="94" t="s">
        <v>187</v>
      </c>
      <c r="E45" s="42" t="s">
        <v>429</v>
      </c>
      <c r="F45" s="42" t="s">
        <v>430</v>
      </c>
      <c r="G45" s="42" t="s">
        <v>268</v>
      </c>
      <c r="H45" s="42" t="s">
        <v>431</v>
      </c>
      <c r="I45" s="43" t="s">
        <v>126</v>
      </c>
      <c r="J45" s="43" t="s">
        <v>85</v>
      </c>
      <c r="K45" s="43" t="s">
        <v>86</v>
      </c>
      <c r="L45" s="45" t="n">
        <v>0</v>
      </c>
      <c r="M45" s="45" t="n">
        <v>0</v>
      </c>
      <c r="N45" s="44" t="n">
        <v>35000</v>
      </c>
      <c r="O45" s="45" t="n">
        <v>0</v>
      </c>
      <c r="P45" s="44" t="n">
        <v>12000</v>
      </c>
      <c r="Q45" s="44" t="n">
        <v>15000</v>
      </c>
      <c r="R45" s="46" t="n">
        <f aca="false">SUM(L45:Q45)</f>
        <v>62000</v>
      </c>
      <c r="S45" s="44" t="n">
        <v>42000</v>
      </c>
      <c r="T45" s="43" t="str">
        <f aca="false">IF(R45=0,"-",TEXT(S45/R45,"0.0%"))</f>
        <v>67.7%</v>
      </c>
      <c r="U45" s="43" t="n">
        <v>4</v>
      </c>
      <c r="V45" s="47" t="s">
        <v>87</v>
      </c>
      <c r="W45" s="48" t="s">
        <v>88</v>
      </c>
      <c r="X45" s="43"/>
      <c r="Y45" s="42"/>
      <c r="Z45" s="49" t="n">
        <v>0.5</v>
      </c>
      <c r="AA45" s="42" t="s">
        <v>432</v>
      </c>
      <c r="AB45" s="42" t="s">
        <v>433</v>
      </c>
      <c r="AC45" s="50" t="s">
        <v>434</v>
      </c>
      <c r="AD45" s="72" t="s">
        <v>107</v>
      </c>
      <c r="AE45" s="52" t="s">
        <v>93</v>
      </c>
      <c r="AF45" s="53"/>
      <c r="AG45" s="54" t="n">
        <f aca="false">IF(R45=0,0,S45/R45)</f>
        <v>0.67741935483871</v>
      </c>
      <c r="AH45" s="55" t="n">
        <f aca="false">IF(W45="LIVRÉ",0,IF(W45="ABANDONNÉ",1,IF(W45="EN ATTENTE FINANCEMENT",1,IF(Z45=0,1,1-Z45))))</f>
        <v>0.5</v>
      </c>
      <c r="AI45" s="56" t="n">
        <f aca="false">IF(OR(AJ45=0,AJ45=""),"-",ROUND(R45*1000000/AJ45,0))</f>
        <v>516667</v>
      </c>
      <c r="AJ45" s="57" t="n">
        <v>120000</v>
      </c>
      <c r="AK45" s="93" t="n">
        <v>4.3</v>
      </c>
      <c r="AL45" s="59" t="n">
        <v>0.83</v>
      </c>
      <c r="AM45" s="60" t="s">
        <v>94</v>
      </c>
      <c r="AN45" s="61" t="n">
        <f aca="false">IF(R45=0,"-",ROUND(AG45*30+(1-AH45)*25+AK45/5*20+IF(OR(AL45="-",AL45=0),0,AL45*25),1))</f>
        <v>70.8</v>
      </c>
    </row>
    <row r="46" customFormat="false" ht="43.5" hidden="false" customHeight="true" outlineLevel="0" collapsed="false">
      <c r="A46" s="62" t="n">
        <v>40</v>
      </c>
      <c r="B46" s="102" t="s">
        <v>336</v>
      </c>
      <c r="C46" s="62" t="s">
        <v>435</v>
      </c>
      <c r="D46" s="94" t="s">
        <v>187</v>
      </c>
      <c r="E46" s="63" t="s">
        <v>436</v>
      </c>
      <c r="F46" s="63" t="s">
        <v>437</v>
      </c>
      <c r="G46" s="63" t="s">
        <v>301</v>
      </c>
      <c r="H46" s="63" t="s">
        <v>438</v>
      </c>
      <c r="I46" s="64" t="s">
        <v>285</v>
      </c>
      <c r="J46" s="64" t="s">
        <v>147</v>
      </c>
      <c r="K46" s="64" t="s">
        <v>86</v>
      </c>
      <c r="L46" s="66" t="n">
        <v>2000</v>
      </c>
      <c r="M46" s="66" t="n">
        <v>4500</v>
      </c>
      <c r="N46" s="65" t="n">
        <v>0</v>
      </c>
      <c r="O46" s="65" t="n">
        <v>0</v>
      </c>
      <c r="P46" s="66" t="n">
        <v>2800</v>
      </c>
      <c r="Q46" s="66" t="n">
        <v>1500</v>
      </c>
      <c r="R46" s="67" t="n">
        <f aca="false">SUM(L46:Q46)</f>
        <v>10800</v>
      </c>
      <c r="S46" s="66" t="n">
        <v>6500</v>
      </c>
      <c r="T46" s="64" t="str">
        <f aca="false">IF(R46=0,"-",TEXT(S46/R46,"0.0%"))</f>
        <v>60.2%</v>
      </c>
      <c r="U46" s="64" t="n">
        <v>2</v>
      </c>
      <c r="V46" s="68" t="s">
        <v>87</v>
      </c>
      <c r="W46" s="48" t="s">
        <v>88</v>
      </c>
      <c r="X46" s="64"/>
      <c r="Y46" s="63"/>
      <c r="Z46" s="83" t="n">
        <v>0.45</v>
      </c>
      <c r="AA46" s="63" t="s">
        <v>439</v>
      </c>
      <c r="AB46" s="63" t="s">
        <v>440</v>
      </c>
      <c r="AC46" s="71" t="s">
        <v>441</v>
      </c>
      <c r="AD46" s="72" t="s">
        <v>107</v>
      </c>
      <c r="AE46" s="52" t="s">
        <v>93</v>
      </c>
      <c r="AF46" s="53"/>
      <c r="AG46" s="73" t="n">
        <f aca="false">IF(R46=0,0,S46/R46)</f>
        <v>0.601851851851852</v>
      </c>
      <c r="AH46" s="74" t="n">
        <f aca="false">IF(W46="LIVRÉ",0,IF(W46="ABANDONNÉ",1,IF(W46="EN ATTENTE FINANCEMENT",1,IF(Z46=0,1,1-Z46))))</f>
        <v>0.55</v>
      </c>
      <c r="AI46" s="75" t="n">
        <f aca="false">IF(OR(AJ46=0,AJ46=""),"-",ROUND(R46*1000000/AJ46,0))</f>
        <v>216000</v>
      </c>
      <c r="AJ46" s="76" t="n">
        <v>50000</v>
      </c>
      <c r="AK46" s="77" t="n">
        <v>4.2</v>
      </c>
      <c r="AL46" s="78" t="n">
        <v>0.85</v>
      </c>
      <c r="AM46" s="79" t="s">
        <v>94</v>
      </c>
      <c r="AN46" s="80" t="n">
        <f aca="false">IF(R46=0,"-",ROUND(AG46*30+(1-AH46)*25+AK46/5*20+IF(OR(AL46="-",AL46=0),0,AL46*25),1))</f>
        <v>67.4</v>
      </c>
    </row>
    <row r="47" customFormat="false" ht="43.5" hidden="false" customHeight="true" outlineLevel="0" collapsed="false">
      <c r="A47" s="39" t="n">
        <v>41</v>
      </c>
      <c r="B47" s="102" t="s">
        <v>336</v>
      </c>
      <c r="C47" s="39" t="s">
        <v>442</v>
      </c>
      <c r="D47" s="94" t="s">
        <v>187</v>
      </c>
      <c r="E47" s="42" t="s">
        <v>443</v>
      </c>
      <c r="F47" s="42" t="s">
        <v>444</v>
      </c>
      <c r="G47" s="42" t="s">
        <v>445</v>
      </c>
      <c r="H47" s="42" t="s">
        <v>446</v>
      </c>
      <c r="I47" s="43" t="s">
        <v>160</v>
      </c>
      <c r="J47" s="43"/>
      <c r="K47" s="43" t="s">
        <v>86</v>
      </c>
      <c r="L47" s="45" t="n">
        <v>0</v>
      </c>
      <c r="M47" s="45" t="n">
        <v>0</v>
      </c>
      <c r="N47" s="44" t="n">
        <v>18000</v>
      </c>
      <c r="O47" s="45" t="n">
        <v>0</v>
      </c>
      <c r="P47" s="44" t="n">
        <v>6000</v>
      </c>
      <c r="Q47" s="44" t="n">
        <v>4000</v>
      </c>
      <c r="R47" s="46" t="n">
        <f aca="false">SUM(L47:Q47)</f>
        <v>28000</v>
      </c>
      <c r="S47" s="44" t="n">
        <v>0</v>
      </c>
      <c r="T47" s="43" t="str">
        <f aca="false">IF(R47=0,"-",TEXT(S47/R47,"0.0%"))</f>
        <v>0.0%</v>
      </c>
      <c r="U47" s="43" t="n">
        <v>0</v>
      </c>
      <c r="V47" s="103" t="s">
        <v>148</v>
      </c>
      <c r="W47" s="104" t="s">
        <v>447</v>
      </c>
      <c r="X47" s="43"/>
      <c r="Y47" s="42" t="s">
        <v>448</v>
      </c>
      <c r="Z47" s="105" t="n">
        <v>0</v>
      </c>
      <c r="AA47" s="42" t="s">
        <v>449</v>
      </c>
      <c r="AB47" s="42" t="s">
        <v>450</v>
      </c>
      <c r="AC47" s="50" t="s">
        <v>451</v>
      </c>
      <c r="AD47" s="89" t="s">
        <v>335</v>
      </c>
      <c r="AE47" s="90" t="s">
        <v>154</v>
      </c>
      <c r="AF47" s="53"/>
      <c r="AG47" s="54" t="n">
        <f aca="false">IF(R47=0,0,S47/R47)</f>
        <v>0</v>
      </c>
      <c r="AH47" s="55" t="n">
        <f aca="false">IF(W47="LIVRÉ",0,IF(W47="ABANDONNÉ",1,IF(W47="EN ATTENTE FINANCEMENT",1,IF(Z47=0,1,1-Z47))))</f>
        <v>1</v>
      </c>
      <c r="AI47" s="56" t="str">
        <f aca="false">IF(OR(AJ47=0,AJ47=""),"-",ROUND(R47*1000000/AJ47,0))</f>
        <v>-</v>
      </c>
      <c r="AJ47" s="106"/>
      <c r="AK47" s="107" t="n">
        <v>1.5</v>
      </c>
      <c r="AL47" s="108" t="s">
        <v>94</v>
      </c>
      <c r="AM47" s="60" t="s">
        <v>94</v>
      </c>
      <c r="AN47" s="61" t="n">
        <f aca="false">IF(R47=0,"-",ROUND(AG47*30+(1-AH47)*25+AK47/5*20+IF(OR(AL47="-",AL47=0),0,AL47*25),1))</f>
        <v>6</v>
      </c>
    </row>
    <row r="48" customFormat="false" ht="43.5" hidden="false" customHeight="true" outlineLevel="0" collapsed="false">
      <c r="A48" s="62" t="n">
        <v>42</v>
      </c>
      <c r="B48" s="102" t="s">
        <v>336</v>
      </c>
      <c r="C48" s="62" t="s">
        <v>452</v>
      </c>
      <c r="D48" s="95" t="s">
        <v>199</v>
      </c>
      <c r="E48" s="63" t="s">
        <v>453</v>
      </c>
      <c r="F48" s="63" t="s">
        <v>454</v>
      </c>
      <c r="G48" s="63" t="s">
        <v>124</v>
      </c>
      <c r="H48" s="63" t="s">
        <v>455</v>
      </c>
      <c r="I48" s="64" t="s">
        <v>126</v>
      </c>
      <c r="J48" s="64" t="s">
        <v>85</v>
      </c>
      <c r="K48" s="64" t="s">
        <v>86</v>
      </c>
      <c r="L48" s="66" t="n">
        <v>5000</v>
      </c>
      <c r="M48" s="66" t="n">
        <v>8000</v>
      </c>
      <c r="N48" s="65" t="n">
        <v>0</v>
      </c>
      <c r="O48" s="65" t="n">
        <v>0</v>
      </c>
      <c r="P48" s="66" t="n">
        <v>5500</v>
      </c>
      <c r="Q48" s="66" t="n">
        <v>2000</v>
      </c>
      <c r="R48" s="67" t="n">
        <f aca="false">SUM(L48:Q48)</f>
        <v>20500</v>
      </c>
      <c r="S48" s="66" t="n">
        <v>14000</v>
      </c>
      <c r="T48" s="64" t="str">
        <f aca="false">IF(R48=0,"-",TEXT(S48/R48,"0.0%"))</f>
        <v>68.3%</v>
      </c>
      <c r="U48" s="64" t="n">
        <v>5</v>
      </c>
      <c r="V48" s="68" t="s">
        <v>87</v>
      </c>
      <c r="W48" s="48" t="s">
        <v>88</v>
      </c>
      <c r="X48" s="64"/>
      <c r="Y48" s="63"/>
      <c r="Z48" s="83" t="n">
        <v>0.7</v>
      </c>
      <c r="AA48" s="63" t="s">
        <v>456</v>
      </c>
      <c r="AB48" s="63" t="s">
        <v>457</v>
      </c>
      <c r="AC48" s="71" t="s">
        <v>458</v>
      </c>
      <c r="AD48" s="72" t="s">
        <v>107</v>
      </c>
      <c r="AE48" s="52" t="s">
        <v>93</v>
      </c>
      <c r="AF48" s="53"/>
      <c r="AG48" s="73" t="n">
        <f aca="false">IF(R48=0,0,S48/R48)</f>
        <v>0.682926829268293</v>
      </c>
      <c r="AH48" s="74" t="n">
        <f aca="false">IF(W48="LIVRÉ",0,IF(W48="ABANDONNÉ",1,IF(W48="EN ATTENTE FINANCEMENT",1,IF(Z48=0,1,1-Z48))))</f>
        <v>0.3</v>
      </c>
      <c r="AI48" s="75" t="n">
        <f aca="false">IF(OR(AJ48=0,AJ48=""),"-",ROUND(R48*1000000/AJ48,0))</f>
        <v>256250</v>
      </c>
      <c r="AJ48" s="76" t="n">
        <v>80000</v>
      </c>
      <c r="AK48" s="77" t="n">
        <v>4.1</v>
      </c>
      <c r="AL48" s="85" t="n">
        <v>0.84</v>
      </c>
      <c r="AM48" s="79" t="s">
        <v>94</v>
      </c>
      <c r="AN48" s="80" t="n">
        <f aca="false">IF(R48=0,"-",ROUND(AG48*30+(1-AH48)*25+AK48/5*20+IF(OR(AL48="-",AL48=0),0,AL48*25),1))</f>
        <v>75.4</v>
      </c>
    </row>
    <row r="49" customFormat="false" ht="43.5" hidden="false" customHeight="true" outlineLevel="0" collapsed="false">
      <c r="A49" s="39" t="n">
        <v>43</v>
      </c>
      <c r="B49" s="102" t="s">
        <v>336</v>
      </c>
      <c r="C49" s="39" t="s">
        <v>459</v>
      </c>
      <c r="D49" s="95" t="s">
        <v>199</v>
      </c>
      <c r="E49" s="42" t="s">
        <v>460</v>
      </c>
      <c r="F49" s="42" t="s">
        <v>461</v>
      </c>
      <c r="G49" s="42" t="s">
        <v>462</v>
      </c>
      <c r="H49" s="42" t="s">
        <v>463</v>
      </c>
      <c r="I49" s="43" t="s">
        <v>233</v>
      </c>
      <c r="J49" s="43" t="s">
        <v>85</v>
      </c>
      <c r="K49" s="43" t="s">
        <v>86</v>
      </c>
      <c r="L49" s="44" t="n">
        <v>3500</v>
      </c>
      <c r="M49" s="44" t="n">
        <v>5500</v>
      </c>
      <c r="N49" s="45" t="n">
        <v>0</v>
      </c>
      <c r="O49" s="45" t="n">
        <v>0</v>
      </c>
      <c r="P49" s="44" t="n">
        <v>4000</v>
      </c>
      <c r="Q49" s="44" t="n">
        <v>1000</v>
      </c>
      <c r="R49" s="46" t="n">
        <f aca="false">SUM(L49:Q49)</f>
        <v>14000</v>
      </c>
      <c r="S49" s="44" t="n">
        <v>10000</v>
      </c>
      <c r="T49" s="43" t="str">
        <f aca="false">IF(R49=0,"-",TEXT(S49/R49,"0.0%"))</f>
        <v>71.4%</v>
      </c>
      <c r="U49" s="43" t="n">
        <v>4</v>
      </c>
      <c r="V49" s="47" t="s">
        <v>87</v>
      </c>
      <c r="W49" s="48" t="s">
        <v>88</v>
      </c>
      <c r="X49" s="43"/>
      <c r="Y49" s="42"/>
      <c r="Z49" s="49" t="n">
        <v>0.62</v>
      </c>
      <c r="AA49" s="42" t="s">
        <v>464</v>
      </c>
      <c r="AB49" s="42" t="s">
        <v>465</v>
      </c>
      <c r="AC49" s="50" t="s">
        <v>466</v>
      </c>
      <c r="AD49" s="72" t="s">
        <v>107</v>
      </c>
      <c r="AE49" s="52" t="s">
        <v>93</v>
      </c>
      <c r="AF49" s="53"/>
      <c r="AG49" s="54" t="n">
        <f aca="false">IF(R49=0,0,S49/R49)</f>
        <v>0.714285714285714</v>
      </c>
      <c r="AH49" s="55" t="n">
        <f aca="false">IF(W49="LIVRÉ",0,IF(W49="ABANDONNÉ",1,IF(W49="EN ATTENTE FINANCEMENT",1,IF(Z49=0,1,1-Z49))))</f>
        <v>0.38</v>
      </c>
      <c r="AI49" s="56" t="n">
        <f aca="false">IF(OR(AJ49=0,AJ49=""),"-",ROUND(R49*1000000/AJ49,0))</f>
        <v>93333</v>
      </c>
      <c r="AJ49" s="57" t="n">
        <v>150000</v>
      </c>
      <c r="AK49" s="93" t="n">
        <v>4</v>
      </c>
      <c r="AL49" s="59" t="n">
        <v>0.82</v>
      </c>
      <c r="AM49" s="60" t="s">
        <v>94</v>
      </c>
      <c r="AN49" s="61" t="n">
        <f aca="false">IF(R49=0,"-",ROUND(AG49*30+(1-AH49)*25+AK49/5*20+IF(OR(AL49="-",AL49=0),0,AL49*25),1))</f>
        <v>73.4</v>
      </c>
    </row>
    <row r="50" customFormat="false" ht="43.5" hidden="false" customHeight="true" outlineLevel="0" collapsed="false">
      <c r="A50" s="62" t="n">
        <v>44</v>
      </c>
      <c r="B50" s="102" t="s">
        <v>336</v>
      </c>
      <c r="C50" s="62" t="s">
        <v>467</v>
      </c>
      <c r="D50" s="95" t="s">
        <v>199</v>
      </c>
      <c r="E50" s="63" t="s">
        <v>468</v>
      </c>
      <c r="F50" s="63" t="s">
        <v>469</v>
      </c>
      <c r="G50" s="63" t="s">
        <v>124</v>
      </c>
      <c r="H50" s="63" t="s">
        <v>470</v>
      </c>
      <c r="I50" s="64" t="s">
        <v>136</v>
      </c>
      <c r="J50" s="64"/>
      <c r="K50" s="64" t="s">
        <v>102</v>
      </c>
      <c r="L50" s="65" t="n">
        <v>0</v>
      </c>
      <c r="M50" s="65" t="n">
        <v>0</v>
      </c>
      <c r="N50" s="66" t="n">
        <v>12000</v>
      </c>
      <c r="O50" s="65" t="n">
        <v>0</v>
      </c>
      <c r="P50" s="66" t="n">
        <v>4000</v>
      </c>
      <c r="Q50" s="66" t="n">
        <v>2000</v>
      </c>
      <c r="R50" s="67" t="n">
        <f aca="false">SUM(L50:Q50)</f>
        <v>18000</v>
      </c>
      <c r="S50" s="66" t="n">
        <v>1500</v>
      </c>
      <c r="T50" s="64" t="str">
        <f aca="false">IF(R50=0,"-",TEXT(S50/R50,"0.0%"))</f>
        <v>8.3%</v>
      </c>
      <c r="U50" s="64" t="n">
        <v>1</v>
      </c>
      <c r="V50" s="88" t="s">
        <v>148</v>
      </c>
      <c r="W50" s="96" t="s">
        <v>213</v>
      </c>
      <c r="X50" s="64"/>
      <c r="Y50" s="63" t="s">
        <v>471</v>
      </c>
      <c r="Z50" s="83" t="n">
        <v>0.08</v>
      </c>
      <c r="AA50" s="63" t="s">
        <v>332</v>
      </c>
      <c r="AB50" s="63" t="s">
        <v>472</v>
      </c>
      <c r="AC50" s="71" t="s">
        <v>473</v>
      </c>
      <c r="AD50" s="97" t="s">
        <v>474</v>
      </c>
      <c r="AE50" s="98" t="s">
        <v>219</v>
      </c>
      <c r="AF50" s="53"/>
      <c r="AG50" s="73" t="n">
        <f aca="false">IF(R50=0,0,S50/R50)</f>
        <v>0.0833333333333333</v>
      </c>
      <c r="AH50" s="74" t="n">
        <f aca="false">IF(W50="LIVRÉ",0,IF(W50="ABANDONNÉ",1,IF(W50="EN ATTENTE FINANCEMENT",1,IF(Z50=0,1,1-Z50))))</f>
        <v>1</v>
      </c>
      <c r="AI50" s="75" t="str">
        <f aca="false">IF(OR(AJ50=0,AJ50=""),"-",ROUND(R50*1000000/AJ50,0))</f>
        <v>-</v>
      </c>
      <c r="AJ50" s="99"/>
      <c r="AK50" s="100" t="n">
        <v>1.2</v>
      </c>
      <c r="AL50" s="91" t="s">
        <v>94</v>
      </c>
      <c r="AM50" s="79" t="s">
        <v>94</v>
      </c>
      <c r="AN50" s="80" t="n">
        <f aca="false">IF(R50=0,"-",ROUND(AG50*30+(1-AH50)*25+AK50/5*20+IF(OR(AL50="-",AL50=0),0,AL50*25),1))</f>
        <v>7.3</v>
      </c>
    </row>
    <row r="51" customFormat="false" ht="25.5" hidden="false" customHeight="true" outlineLevel="0" collapsed="false">
      <c r="A51" s="109" t="s">
        <v>475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10" t="n">
        <f aca="false">SUM(L7:L50)</f>
        <v>201000</v>
      </c>
      <c r="M51" s="110" t="n">
        <f aca="false">SUM(M7:M50)</f>
        <v>214700</v>
      </c>
      <c r="N51" s="110" t="n">
        <f aca="false">SUM(N7:N50)</f>
        <v>242500</v>
      </c>
      <c r="O51" s="110" t="n">
        <f aca="false">SUM(O7:O50)</f>
        <v>16500</v>
      </c>
      <c r="P51" s="110" t="n">
        <f aca="false">SUM(P7:P50)</f>
        <v>209000</v>
      </c>
      <c r="Q51" s="110" t="n">
        <f aca="false">SUM(Q7:Q50)</f>
        <v>65400</v>
      </c>
      <c r="R51" s="110" t="n">
        <f aca="false">SUM(R7:R50)</f>
        <v>949100</v>
      </c>
      <c r="S51" s="110" t="n">
        <f aca="false">SUM(S7:S50)</f>
        <v>582700</v>
      </c>
      <c r="T51" s="111" t="str">
        <f aca="false">IF(R51=0,"-",TEXT(S51/R51,"0.0%"))</f>
        <v>61.4%</v>
      </c>
      <c r="U51" s="111" t="n">
        <f aca="false">SUM(U7:U50)</f>
        <v>144</v>
      </c>
      <c r="V51" s="111"/>
      <c r="W51" s="111"/>
      <c r="X51" s="111"/>
      <c r="Y51" s="111"/>
      <c r="Z51" s="111"/>
      <c r="AA51" s="111"/>
      <c r="AB51" s="111"/>
      <c r="AC51" s="112"/>
      <c r="AD51" s="112"/>
      <c r="AE51" s="112"/>
      <c r="AF51" s="112"/>
      <c r="AG51" s="113" t="n">
        <f aca="false">AVERAGE(AG7:AG50)</f>
        <v>0.600793736017249</v>
      </c>
      <c r="AH51" s="113" t="n">
        <f aca="false">AVERAGE(AH7:AH50)</f>
        <v>0.462727272727273</v>
      </c>
      <c r="AI51" s="110" t="n">
        <f aca="false">IFERROR(ROUND(R51*1000000/AJ51,0),"-")</f>
        <v>18944</v>
      </c>
      <c r="AJ51" s="110" t="n">
        <f aca="false">SUM(AJ7:AJ50)</f>
        <v>50101390</v>
      </c>
      <c r="AK51" s="114" t="n">
        <f aca="false">ROUND(AVERAGE(AK7:AK50),2)</f>
        <v>3.72</v>
      </c>
      <c r="AL51" s="115" t="n">
        <f aca="false">IFERROR(AVERAGEIF(AL7:AL50,"&lt;&gt;-"),"-")</f>
        <v>0.82975</v>
      </c>
      <c r="AM51" s="116" t="str">
        <f aca="false">IFERROR(AVERAGEIF(AM7:AM50,"&gt;0"),"-")</f>
        <v>-</v>
      </c>
      <c r="AN51" s="117" t="n">
        <f aca="false">IFERROR(ROUND(AVERAGEIF(AN7:AN50,"&lt;&gt;-"),1),"-")</f>
        <v>65.2</v>
      </c>
    </row>
  </sheetData>
  <mergeCells count="38">
    <mergeCell ref="A1:AB1"/>
    <mergeCell ref="A2:F2"/>
    <mergeCell ref="G2:H2"/>
    <mergeCell ref="I2:K2"/>
    <mergeCell ref="L2:R2"/>
    <mergeCell ref="S2:V2"/>
    <mergeCell ref="W2:Z2"/>
    <mergeCell ref="AA2:AB2"/>
    <mergeCell ref="AC2:AF2"/>
    <mergeCell ref="AG2:AN2"/>
    <mergeCell ref="A3:C3"/>
    <mergeCell ref="D3:E3"/>
    <mergeCell ref="F3:H3"/>
    <mergeCell ref="I3:J3"/>
    <mergeCell ref="K3:N3"/>
    <mergeCell ref="O3:R3"/>
    <mergeCell ref="S3:AB3"/>
    <mergeCell ref="AC3:AF3"/>
    <mergeCell ref="AG3:AN3"/>
    <mergeCell ref="A4:D4"/>
    <mergeCell ref="E4:G4"/>
    <mergeCell ref="H4:K4"/>
    <mergeCell ref="L4:N4"/>
    <mergeCell ref="O4:R4"/>
    <mergeCell ref="S4:X4"/>
    <mergeCell ref="Y4:AB4"/>
    <mergeCell ref="AC4:AF4"/>
    <mergeCell ref="AG4:AN4"/>
    <mergeCell ref="A5:D5"/>
    <mergeCell ref="E5:G5"/>
    <mergeCell ref="H5:K5"/>
    <mergeCell ref="L5:N5"/>
    <mergeCell ref="O5:R5"/>
    <mergeCell ref="S5:V5"/>
    <mergeCell ref="W5:AB5"/>
    <mergeCell ref="AC5:AF5"/>
    <mergeCell ref="AG5:AN5"/>
    <mergeCell ref="A51:K51"/>
  </mergeCells>
  <dataValidations count="4">
    <dataValidation allowBlank="true" error="Utilisez uniquement les motifs de la liste déroulante définie." errorStyle="stop" errorTitle="Nomenclature stricte" operator="between" prompt="Sélectionnez un motif dans la nomenclature officielle OGT SIT." promptTitle="Motif de retard" showDropDown="false" showErrorMessage="true" showInputMessage="true" sqref="AD7:AD51" type="list">
      <formula1>LISTES_REF!$A$1:$A$17</formula1>
      <formula2>0</formula2>
    </dataValidation>
    <dataValidation allowBlank="true" error="Valeur non reconnue. Choisissez: FAIBLE, MODÉRÉ, ÉLEVÉ ou CRITIQUE." errorStyle="stop" errorTitle="Niveau de risque" operator="between" prompt="FAIBLE | MODÉRÉ | ÉLEVÉ | CRITIQUE" promptTitle="Niveau de risque" showDropDown="false" showErrorMessage="true" showInputMessage="true" sqref="AE7:AE51" type="list">
      <formula1>LISTES_REF!$B$1:$B$4</formula1>
      <formula2>0</formula2>
    </dataValidation>
    <dataValidation allowBlank="true" error="Statut non valide." errorStyle="stop" errorTitle="Statut" operator="between" prompt="Sélectionnez le statut." promptTitle="Statut livraison" showDropDown="false" showErrorMessage="true" showInputMessage="false" sqref="W7:W51" type="list">
      <formula1>LISTES_REF!$C$1:$C$5</formula1>
      <formula2>0</formula2>
    </dataValidation>
    <dataValidation allowBlank="true" error="OUI ou NON uniquement." errorStyle="stop" errorTitle="Transfert" operator="between" prompt="OUI ou NON" promptTitle="Transfert CL" showDropDown="false" showErrorMessage="true" showInputMessage="false" sqref="V7:V51" type="list">
      <formula1>LISTES_REF!$D$1:$D$2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4"/>
    <col collapsed="false" customWidth="true" hidden="false" outlineLevel="0" max="2" min="2" style="1" width="10"/>
    <col collapsed="false" customWidth="true" hidden="false" outlineLevel="0" max="3" min="3" style="1" width="18"/>
    <col collapsed="false" customWidth="true" hidden="false" outlineLevel="0" max="6" min="4" style="1" width="13"/>
    <col collapsed="false" customWidth="true" hidden="false" outlineLevel="0" max="7" min="7" style="1" width="12"/>
    <col collapsed="false" customWidth="true" hidden="false" outlineLevel="0" max="9" min="8" style="1" width="13"/>
    <col collapsed="false" customWidth="true" hidden="false" outlineLevel="0" max="10" min="10" style="1" width="16"/>
    <col collapsed="false" customWidth="true" hidden="false" outlineLevel="0" max="11" min="11" style="1" width="12"/>
    <col collapsed="false" customWidth="true" hidden="false" outlineLevel="0" max="13" min="12" style="1" width="10"/>
  </cols>
  <sheetData>
    <row r="1" customFormat="false" ht="27.75" hidden="false" customHeight="true" outlineLevel="0" collapsed="false">
      <c r="A1" s="118" t="s">
        <v>476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3" customFormat="false" ht="36" hidden="false" customHeight="true" outlineLevel="0" collapsed="false">
      <c r="A3" s="36" t="s">
        <v>477</v>
      </c>
      <c r="B3" s="36" t="s">
        <v>478</v>
      </c>
      <c r="C3" s="36" t="s">
        <v>479</v>
      </c>
      <c r="D3" s="36" t="s">
        <v>480</v>
      </c>
      <c r="E3" s="36" t="s">
        <v>481</v>
      </c>
      <c r="F3" s="36" t="s">
        <v>482</v>
      </c>
      <c r="G3" s="36" t="s">
        <v>483</v>
      </c>
      <c r="H3" s="36" t="s">
        <v>484</v>
      </c>
      <c r="I3" s="36" t="s">
        <v>485</v>
      </c>
      <c r="J3" s="36" t="s">
        <v>486</v>
      </c>
      <c r="K3" s="36" t="s">
        <v>487</v>
      </c>
      <c r="L3" s="36" t="s">
        <v>488</v>
      </c>
      <c r="M3" s="36" t="s">
        <v>88</v>
      </c>
    </row>
    <row r="4" customFormat="false" ht="21.75" hidden="false" customHeight="true" outlineLevel="0" collapsed="false">
      <c r="A4" s="119" t="s">
        <v>79</v>
      </c>
      <c r="B4" s="43" t="n">
        <v>8</v>
      </c>
      <c r="C4" s="120" t="n">
        <v>131600</v>
      </c>
      <c r="D4" s="121" t="n">
        <v>18200</v>
      </c>
      <c r="E4" s="121" t="n">
        <v>57000</v>
      </c>
      <c r="F4" s="121" t="n">
        <v>19500</v>
      </c>
      <c r="G4" s="121" t="n">
        <v>2500</v>
      </c>
      <c r="H4" s="121" t="n">
        <v>31800</v>
      </c>
      <c r="I4" s="121" t="n">
        <v>2600</v>
      </c>
      <c r="J4" s="120" t="n">
        <v>89000</v>
      </c>
      <c r="K4" s="122" t="n">
        <v>0.67629179331307</v>
      </c>
      <c r="L4" s="43" t="n">
        <v>1</v>
      </c>
      <c r="M4" s="43" t="n">
        <v>7</v>
      </c>
    </row>
    <row r="5" customFormat="false" ht="21.75" hidden="false" customHeight="true" outlineLevel="0" collapsed="false">
      <c r="A5" s="123" t="s">
        <v>121</v>
      </c>
      <c r="B5" s="64" t="n">
        <v>8</v>
      </c>
      <c r="C5" s="124" t="n">
        <v>171900</v>
      </c>
      <c r="D5" s="125" t="n">
        <v>44000</v>
      </c>
      <c r="E5" s="125" t="n">
        <v>35200</v>
      </c>
      <c r="F5" s="125" t="n">
        <v>51500</v>
      </c>
      <c r="G5" s="125" t="n">
        <v>0</v>
      </c>
      <c r="H5" s="125" t="n">
        <v>37100</v>
      </c>
      <c r="I5" s="125" t="n">
        <v>4100</v>
      </c>
      <c r="J5" s="124" t="n">
        <v>118000</v>
      </c>
      <c r="K5" s="126" t="n">
        <v>0.686445607911577</v>
      </c>
      <c r="L5" s="64" t="n">
        <v>2</v>
      </c>
      <c r="M5" s="64" t="n">
        <v>6</v>
      </c>
    </row>
    <row r="6" customFormat="false" ht="21.75" hidden="false" customHeight="true" outlineLevel="0" collapsed="false">
      <c r="A6" s="127" t="s">
        <v>142</v>
      </c>
      <c r="B6" s="43" t="n">
        <v>7</v>
      </c>
      <c r="C6" s="120" t="n">
        <v>174600</v>
      </c>
      <c r="D6" s="121" t="n">
        <v>52800</v>
      </c>
      <c r="E6" s="121" t="n">
        <v>46000</v>
      </c>
      <c r="F6" s="121" t="n">
        <v>27500</v>
      </c>
      <c r="G6" s="121" t="n">
        <v>6000</v>
      </c>
      <c r="H6" s="121" t="n">
        <v>34600</v>
      </c>
      <c r="I6" s="121" t="n">
        <v>7700</v>
      </c>
      <c r="J6" s="120" t="n">
        <v>110000</v>
      </c>
      <c r="K6" s="122" t="n">
        <v>0.630011454753723</v>
      </c>
      <c r="L6" s="43" t="n">
        <v>0</v>
      </c>
      <c r="M6" s="43" t="n">
        <v>7</v>
      </c>
    </row>
    <row r="7" customFormat="false" ht="21.75" hidden="false" customHeight="true" outlineLevel="0" collapsed="false">
      <c r="A7" s="128" t="s">
        <v>167</v>
      </c>
      <c r="B7" s="64" t="n">
        <v>7</v>
      </c>
      <c r="C7" s="124" t="n">
        <v>186000</v>
      </c>
      <c r="D7" s="125" t="n">
        <v>65000</v>
      </c>
      <c r="E7" s="125" t="n">
        <v>46500</v>
      </c>
      <c r="F7" s="125" t="n">
        <v>20000</v>
      </c>
      <c r="G7" s="125" t="n">
        <v>8000</v>
      </c>
      <c r="H7" s="125" t="n">
        <v>41500</v>
      </c>
      <c r="I7" s="125" t="n">
        <v>5000</v>
      </c>
      <c r="J7" s="124" t="n">
        <v>124300</v>
      </c>
      <c r="K7" s="126" t="n">
        <v>0.668279569892473</v>
      </c>
      <c r="L7" s="64" t="n">
        <v>2</v>
      </c>
      <c r="M7" s="64" t="n">
        <v>5</v>
      </c>
    </row>
    <row r="8" customFormat="false" ht="21.75" hidden="false" customHeight="true" outlineLevel="0" collapsed="false">
      <c r="A8" s="129" t="s">
        <v>187</v>
      </c>
      <c r="B8" s="43" t="n">
        <v>6</v>
      </c>
      <c r="C8" s="120" t="n">
        <v>191000</v>
      </c>
      <c r="D8" s="121" t="n">
        <v>2000</v>
      </c>
      <c r="E8" s="121" t="n">
        <v>4500</v>
      </c>
      <c r="F8" s="121" t="n">
        <v>108000</v>
      </c>
      <c r="G8" s="121" t="n">
        <v>0</v>
      </c>
      <c r="H8" s="121" t="n">
        <v>40000</v>
      </c>
      <c r="I8" s="121" t="n">
        <v>36500</v>
      </c>
      <c r="J8" s="120" t="n">
        <v>92300</v>
      </c>
      <c r="K8" s="122" t="n">
        <v>0.483246073298429</v>
      </c>
      <c r="L8" s="43" t="n">
        <v>0</v>
      </c>
      <c r="M8" s="43" t="n">
        <v>5</v>
      </c>
    </row>
    <row r="9" customFormat="false" ht="21.75" hidden="false" customHeight="true" outlineLevel="0" collapsed="false">
      <c r="A9" s="130" t="s">
        <v>199</v>
      </c>
      <c r="B9" s="64" t="n">
        <v>8</v>
      </c>
      <c r="C9" s="124" t="n">
        <v>94000</v>
      </c>
      <c r="D9" s="125" t="n">
        <v>19000</v>
      </c>
      <c r="E9" s="125" t="n">
        <v>25500</v>
      </c>
      <c r="F9" s="125" t="n">
        <v>16000</v>
      </c>
      <c r="G9" s="125" t="n">
        <v>0</v>
      </c>
      <c r="H9" s="125" t="n">
        <v>24000</v>
      </c>
      <c r="I9" s="125" t="n">
        <v>9500</v>
      </c>
      <c r="J9" s="124" t="n">
        <v>49100</v>
      </c>
      <c r="K9" s="126" t="n">
        <v>0.522340425531915</v>
      </c>
      <c r="L9" s="64" t="n">
        <v>0</v>
      </c>
      <c r="M9" s="64" t="n">
        <v>5</v>
      </c>
    </row>
    <row r="10" customFormat="false" ht="24" hidden="false" customHeight="true" outlineLevel="0" collapsed="false">
      <c r="A10" s="111" t="s">
        <v>489</v>
      </c>
      <c r="B10" s="111" t="n">
        <f aca="false">SUM(B4:B9)</f>
        <v>44</v>
      </c>
      <c r="C10" s="110" t="n">
        <f aca="false">SUM(C4:C9)</f>
        <v>949100</v>
      </c>
      <c r="D10" s="110" t="n">
        <f aca="false">SUM(D4:D9)</f>
        <v>201000</v>
      </c>
      <c r="E10" s="110" t="n">
        <f aca="false">SUM(E4:E9)</f>
        <v>214700</v>
      </c>
      <c r="F10" s="110" t="n">
        <f aca="false">SUM(F4:F9)</f>
        <v>242500</v>
      </c>
      <c r="G10" s="110" t="n">
        <f aca="false">SUM(G4:G9)</f>
        <v>16500</v>
      </c>
      <c r="H10" s="110" t="n">
        <f aca="false">SUM(H4:H9)</f>
        <v>209000</v>
      </c>
      <c r="I10" s="110" t="n">
        <f aca="false">SUM(I4:I9)</f>
        <v>65400</v>
      </c>
      <c r="J10" s="110" t="n">
        <f aca="false">SUM(J4:J9)</f>
        <v>582700</v>
      </c>
      <c r="K10" s="111" t="str">
        <f aca="false">IF(C10=0,"-",TEXT(J10/C10,"0.0%"))</f>
        <v>61.4%</v>
      </c>
      <c r="L10" s="111" t="n">
        <f aca="false">SUM(L4:L9)</f>
        <v>5</v>
      </c>
      <c r="M10" s="111" t="n">
        <f aca="false">SUM(M4:M9)</f>
        <v>35</v>
      </c>
    </row>
  </sheetData>
  <mergeCells count="1">
    <mergeCell ref="A1:M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18"/>
    <col collapsed="false" customWidth="true" hidden="false" outlineLevel="0" max="3" min="3" style="1" width="14"/>
    <col collapsed="false" customWidth="true" hidden="false" outlineLevel="0" max="4" min="4" style="1" width="20"/>
    <col collapsed="false" customWidth="true" hidden="false" outlineLevel="0" max="5" min="5" style="1" width="16"/>
    <col collapsed="false" customWidth="true" hidden="false" outlineLevel="0" max="6" min="6" style="1" width="18"/>
    <col collapsed="false" customWidth="true" hidden="false" outlineLevel="0" max="7" min="7" style="1" width="13"/>
    <col collapsed="false" customWidth="true" hidden="false" outlineLevel="0" max="9" min="8" style="1" width="10"/>
    <col collapsed="false" customWidth="true" hidden="false" outlineLevel="0" max="11" min="10" style="1" width="12"/>
  </cols>
  <sheetData>
    <row r="1" customFormat="false" ht="27.75" hidden="false" customHeight="true" outlineLevel="0" collapsed="false">
      <c r="A1" s="118" t="s">
        <v>490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3" customFormat="false" ht="36" hidden="false" customHeight="true" outlineLevel="0" collapsed="false">
      <c r="A3" s="36" t="s">
        <v>491</v>
      </c>
      <c r="B3" s="36" t="s">
        <v>38</v>
      </c>
      <c r="C3" s="36" t="s">
        <v>492</v>
      </c>
      <c r="D3" s="36" t="s">
        <v>493</v>
      </c>
      <c r="E3" s="36" t="s">
        <v>494</v>
      </c>
      <c r="F3" s="36" t="s">
        <v>495</v>
      </c>
      <c r="G3" s="36" t="s">
        <v>487</v>
      </c>
      <c r="H3" s="36" t="s">
        <v>488</v>
      </c>
      <c r="I3" s="36" t="s">
        <v>88</v>
      </c>
      <c r="J3" s="36" t="s">
        <v>496</v>
      </c>
      <c r="K3" s="36" t="s">
        <v>497</v>
      </c>
    </row>
    <row r="4" customFormat="false" ht="18" hidden="false" customHeight="true" outlineLevel="0" collapsed="false">
      <c r="A4" s="131" t="s">
        <v>10</v>
      </c>
      <c r="B4" s="43" t="s">
        <v>77</v>
      </c>
      <c r="C4" s="43" t="n">
        <v>6</v>
      </c>
      <c r="D4" s="121" t="n">
        <v>30500</v>
      </c>
      <c r="E4" s="132" t="n">
        <v>0.0321357075123802</v>
      </c>
      <c r="F4" s="121" t="n">
        <v>44600</v>
      </c>
      <c r="G4" s="132" t="n">
        <v>1.46229508196721</v>
      </c>
      <c r="H4" s="43" t="n">
        <v>1</v>
      </c>
      <c r="I4" s="43" t="n">
        <v>5</v>
      </c>
      <c r="J4" s="43" t="n">
        <v>0</v>
      </c>
      <c r="K4" s="43" t="n">
        <v>0</v>
      </c>
    </row>
    <row r="5" customFormat="false" ht="18" hidden="false" customHeight="true" outlineLevel="0" collapsed="false">
      <c r="A5" s="64"/>
      <c r="B5" s="64" t="s">
        <v>220</v>
      </c>
      <c r="C5" s="64" t="n">
        <v>7</v>
      </c>
      <c r="D5" s="125" t="n">
        <v>115500</v>
      </c>
      <c r="E5" s="133" t="n">
        <v>0.121694236645243</v>
      </c>
      <c r="F5" s="125" t="n">
        <v>142200</v>
      </c>
      <c r="G5" s="133" t="n">
        <v>1.23116883116883</v>
      </c>
      <c r="H5" s="64" t="n">
        <v>1</v>
      </c>
      <c r="I5" s="64" t="n">
        <v>6</v>
      </c>
      <c r="J5" s="64" t="n">
        <v>0</v>
      </c>
      <c r="K5" s="64" t="n">
        <v>0</v>
      </c>
    </row>
    <row r="6" customFormat="false" ht="18" hidden="false" customHeight="true" outlineLevel="0" collapsed="false">
      <c r="A6" s="43"/>
      <c r="B6" s="43" t="s">
        <v>336</v>
      </c>
      <c r="C6" s="43" t="n">
        <v>7</v>
      </c>
      <c r="D6" s="121" t="n">
        <v>55000</v>
      </c>
      <c r="E6" s="132" t="n">
        <v>0.0579496364977347</v>
      </c>
      <c r="F6" s="121" t="n">
        <v>103500</v>
      </c>
      <c r="G6" s="132" t="n">
        <v>1.88181818181818</v>
      </c>
      <c r="H6" s="43" t="n">
        <v>0</v>
      </c>
      <c r="I6" s="43" t="n">
        <v>7</v>
      </c>
      <c r="J6" s="43" t="n">
        <v>0</v>
      </c>
      <c r="K6" s="43" t="n">
        <v>0</v>
      </c>
    </row>
    <row r="7" customFormat="false" ht="18" hidden="false" customHeight="true" outlineLevel="0" collapsed="false">
      <c r="A7" s="131"/>
      <c r="B7" s="131" t="s">
        <v>498</v>
      </c>
      <c r="C7" s="131" t="n">
        <v>20</v>
      </c>
      <c r="D7" s="134" t="n">
        <v>201000</v>
      </c>
      <c r="E7" s="135" t="n">
        <v>0.211779580655358</v>
      </c>
      <c r="F7" s="134" t="n">
        <v>290300</v>
      </c>
      <c r="G7" s="135" t="n">
        <v>1.44427860696517</v>
      </c>
      <c r="H7" s="131" t="n">
        <v>2</v>
      </c>
      <c r="I7" s="131" t="n">
        <v>18</v>
      </c>
      <c r="J7" s="131" t="n">
        <v>0</v>
      </c>
      <c r="K7" s="131" t="n">
        <v>0</v>
      </c>
    </row>
    <row r="8" customFormat="false" ht="18" hidden="false" customHeight="true" outlineLevel="0" collapsed="false">
      <c r="A8" s="136" t="s">
        <v>11</v>
      </c>
      <c r="B8" s="43" t="s">
        <v>77</v>
      </c>
      <c r="C8" s="43" t="n">
        <v>9</v>
      </c>
      <c r="D8" s="121" t="n">
        <v>26000</v>
      </c>
      <c r="E8" s="132" t="n">
        <v>0.027394373617111</v>
      </c>
      <c r="F8" s="121" t="n">
        <v>45800</v>
      </c>
      <c r="G8" s="132" t="n">
        <v>1.76153846153846</v>
      </c>
      <c r="H8" s="43" t="n">
        <v>2</v>
      </c>
      <c r="I8" s="43" t="n">
        <v>6</v>
      </c>
      <c r="J8" s="43" t="n">
        <v>0</v>
      </c>
      <c r="K8" s="43" t="n">
        <v>1</v>
      </c>
    </row>
    <row r="9" customFormat="false" ht="18" hidden="false" customHeight="true" outlineLevel="0" collapsed="false">
      <c r="A9" s="64"/>
      <c r="B9" s="64" t="s">
        <v>220</v>
      </c>
      <c r="C9" s="64" t="n">
        <v>9</v>
      </c>
      <c r="D9" s="125" t="n">
        <v>52500</v>
      </c>
      <c r="E9" s="133" t="n">
        <v>0.055315562111474</v>
      </c>
      <c r="F9" s="125" t="n">
        <v>108500</v>
      </c>
      <c r="G9" s="133" t="n">
        <v>2.06666666666667</v>
      </c>
      <c r="H9" s="64" t="n">
        <v>0</v>
      </c>
      <c r="I9" s="64" t="n">
        <v>8</v>
      </c>
      <c r="J9" s="64" t="n">
        <v>0</v>
      </c>
      <c r="K9" s="64" t="n">
        <v>1</v>
      </c>
    </row>
    <row r="10" customFormat="false" ht="18" hidden="false" customHeight="true" outlineLevel="0" collapsed="false">
      <c r="A10" s="43"/>
      <c r="B10" s="43" t="s">
        <v>336</v>
      </c>
      <c r="C10" s="43" t="n">
        <v>14</v>
      </c>
      <c r="D10" s="121" t="n">
        <v>136200</v>
      </c>
      <c r="E10" s="132" t="n">
        <v>0.143504372563481</v>
      </c>
      <c r="F10" s="121" t="n">
        <v>235500</v>
      </c>
      <c r="G10" s="132" t="n">
        <v>1.72907488986784</v>
      </c>
      <c r="H10" s="43" t="n">
        <v>2</v>
      </c>
      <c r="I10" s="43" t="n">
        <v>12</v>
      </c>
      <c r="J10" s="43" t="n">
        <v>0</v>
      </c>
      <c r="K10" s="43" t="n">
        <v>0</v>
      </c>
    </row>
    <row r="11" customFormat="false" ht="18" hidden="false" customHeight="true" outlineLevel="0" collapsed="false">
      <c r="A11" s="136"/>
      <c r="B11" s="136" t="s">
        <v>498</v>
      </c>
      <c r="C11" s="136" t="n">
        <v>32</v>
      </c>
      <c r="D11" s="137" t="n">
        <v>214700</v>
      </c>
      <c r="E11" s="138" t="n">
        <v>0.226214308292066</v>
      </c>
      <c r="F11" s="137" t="n">
        <v>389800</v>
      </c>
      <c r="G11" s="138" t="n">
        <v>1.81555659059152</v>
      </c>
      <c r="H11" s="136" t="n">
        <v>4</v>
      </c>
      <c r="I11" s="136" t="n">
        <v>26</v>
      </c>
      <c r="J11" s="136" t="n">
        <v>0</v>
      </c>
      <c r="K11" s="136" t="n">
        <v>2</v>
      </c>
    </row>
    <row r="12" customFormat="false" ht="18" hidden="false" customHeight="true" outlineLevel="0" collapsed="false">
      <c r="A12" s="139" t="s">
        <v>12</v>
      </c>
      <c r="B12" s="43" t="s">
        <v>77</v>
      </c>
      <c r="C12" s="43" t="n">
        <v>5</v>
      </c>
      <c r="D12" s="121" t="n">
        <v>35500</v>
      </c>
      <c r="E12" s="132" t="n">
        <v>0.0374038562849015</v>
      </c>
      <c r="F12" s="121" t="n">
        <v>43100</v>
      </c>
      <c r="G12" s="132" t="n">
        <v>1.21408450704225</v>
      </c>
      <c r="H12" s="43" t="n">
        <v>1</v>
      </c>
      <c r="I12" s="43" t="n">
        <v>4</v>
      </c>
      <c r="J12" s="43" t="n">
        <v>0</v>
      </c>
      <c r="K12" s="43" t="n">
        <v>0</v>
      </c>
    </row>
    <row r="13" customFormat="false" ht="18" hidden="false" customHeight="true" outlineLevel="0" collapsed="false">
      <c r="A13" s="64"/>
      <c r="B13" s="64" t="s">
        <v>220</v>
      </c>
      <c r="C13" s="64" t="n">
        <v>8</v>
      </c>
      <c r="D13" s="125" t="n">
        <v>81000</v>
      </c>
      <c r="E13" s="133" t="n">
        <v>0.0853440101148456</v>
      </c>
      <c r="F13" s="125" t="n">
        <v>127300</v>
      </c>
      <c r="G13" s="133" t="n">
        <v>1.57160493827161</v>
      </c>
      <c r="H13" s="64" t="n">
        <v>1</v>
      </c>
      <c r="I13" s="64" t="n">
        <v>7</v>
      </c>
      <c r="J13" s="64" t="n">
        <v>0</v>
      </c>
      <c r="K13" s="64" t="n">
        <v>0</v>
      </c>
    </row>
    <row r="14" customFormat="false" ht="18" hidden="false" customHeight="true" outlineLevel="0" collapsed="false">
      <c r="A14" s="43"/>
      <c r="B14" s="43" t="s">
        <v>336</v>
      </c>
      <c r="C14" s="43" t="n">
        <v>10</v>
      </c>
      <c r="D14" s="121" t="n">
        <v>126000</v>
      </c>
      <c r="E14" s="132" t="n">
        <v>0.132757349067538</v>
      </c>
      <c r="F14" s="121" t="n">
        <v>187000</v>
      </c>
      <c r="G14" s="132" t="n">
        <v>1.48412698412698</v>
      </c>
      <c r="H14" s="43" t="n">
        <v>2</v>
      </c>
      <c r="I14" s="43" t="n">
        <v>6</v>
      </c>
      <c r="J14" s="43" t="n">
        <v>1</v>
      </c>
      <c r="K14" s="43" t="n">
        <v>1</v>
      </c>
    </row>
    <row r="15" customFormat="false" ht="18" hidden="false" customHeight="true" outlineLevel="0" collapsed="false">
      <c r="A15" s="139"/>
      <c r="B15" s="139" t="s">
        <v>498</v>
      </c>
      <c r="C15" s="139" t="n">
        <v>23</v>
      </c>
      <c r="D15" s="140" t="n">
        <v>242500</v>
      </c>
      <c r="E15" s="141" t="n">
        <v>0.255505215467285</v>
      </c>
      <c r="F15" s="140" t="n">
        <v>357400</v>
      </c>
      <c r="G15" s="141" t="n">
        <v>1.47381443298969</v>
      </c>
      <c r="H15" s="139" t="n">
        <v>4</v>
      </c>
      <c r="I15" s="139" t="n">
        <v>17</v>
      </c>
      <c r="J15" s="139" t="n">
        <v>1</v>
      </c>
      <c r="K15" s="139" t="n">
        <v>1</v>
      </c>
    </row>
    <row r="16" customFormat="false" ht="18" hidden="false" customHeight="true" outlineLevel="0" collapsed="false">
      <c r="A16" s="142" t="s">
        <v>13</v>
      </c>
      <c r="B16" s="43" t="s">
        <v>77</v>
      </c>
      <c r="C16" s="43" t="n">
        <v>2</v>
      </c>
      <c r="D16" s="121" t="n">
        <v>5000</v>
      </c>
      <c r="E16" s="132" t="n">
        <v>0.00526814877252134</v>
      </c>
      <c r="F16" s="121" t="n">
        <v>14600</v>
      </c>
      <c r="G16" s="132" t="n">
        <v>2.92</v>
      </c>
      <c r="H16" s="43" t="n">
        <v>0</v>
      </c>
      <c r="I16" s="43" t="n">
        <v>2</v>
      </c>
      <c r="J16" s="43" t="n">
        <v>0</v>
      </c>
      <c r="K16" s="43" t="n">
        <v>0</v>
      </c>
    </row>
    <row r="17" customFormat="false" ht="18" hidden="false" customHeight="true" outlineLevel="0" collapsed="false">
      <c r="A17" s="64"/>
      <c r="B17" s="64" t="s">
        <v>220</v>
      </c>
      <c r="C17" s="64" t="n">
        <v>0</v>
      </c>
      <c r="D17" s="125" t="n">
        <v>0</v>
      </c>
      <c r="E17" s="133" t="n">
        <v>0</v>
      </c>
      <c r="F17" s="125" t="n">
        <v>0</v>
      </c>
      <c r="G17" s="133" t="n">
        <v>0</v>
      </c>
      <c r="H17" s="64" t="n">
        <v>0</v>
      </c>
      <c r="I17" s="64" t="n">
        <v>0</v>
      </c>
      <c r="J17" s="64" t="n">
        <v>0</v>
      </c>
      <c r="K17" s="64" t="n">
        <v>0</v>
      </c>
    </row>
    <row r="18" customFormat="false" ht="18" hidden="false" customHeight="true" outlineLevel="0" collapsed="false">
      <c r="A18" s="43"/>
      <c r="B18" s="43" t="s">
        <v>336</v>
      </c>
      <c r="C18" s="43" t="n">
        <v>3</v>
      </c>
      <c r="D18" s="121" t="n">
        <v>11500</v>
      </c>
      <c r="E18" s="132" t="n">
        <v>0.0121167421767991</v>
      </c>
      <c r="F18" s="121" t="n">
        <v>43500</v>
      </c>
      <c r="G18" s="132" t="n">
        <v>3.78260869565217</v>
      </c>
      <c r="H18" s="43" t="n">
        <v>0</v>
      </c>
      <c r="I18" s="43" t="n">
        <v>3</v>
      </c>
      <c r="J18" s="43" t="n">
        <v>0</v>
      </c>
      <c r="K18" s="43" t="n">
        <v>0</v>
      </c>
    </row>
    <row r="19" customFormat="false" ht="18" hidden="false" customHeight="true" outlineLevel="0" collapsed="false">
      <c r="A19" s="142"/>
      <c r="B19" s="142" t="s">
        <v>498</v>
      </c>
      <c r="C19" s="142" t="n">
        <v>5</v>
      </c>
      <c r="D19" s="143" t="n">
        <v>16500</v>
      </c>
      <c r="E19" s="144" t="n">
        <v>0.0173848909493204</v>
      </c>
      <c r="F19" s="143" t="n">
        <v>58100</v>
      </c>
      <c r="G19" s="144" t="n">
        <v>3.52121212121212</v>
      </c>
      <c r="H19" s="142" t="n">
        <v>0</v>
      </c>
      <c r="I19" s="142" t="n">
        <v>5</v>
      </c>
      <c r="J19" s="142" t="n">
        <v>0</v>
      </c>
      <c r="K19" s="142" t="n">
        <v>0</v>
      </c>
    </row>
    <row r="20" customFormat="false" ht="18" hidden="false" customHeight="true" outlineLevel="0" collapsed="false">
      <c r="A20" s="145" t="s">
        <v>499</v>
      </c>
      <c r="B20" s="43" t="s">
        <v>77</v>
      </c>
      <c r="C20" s="43" t="n">
        <v>12</v>
      </c>
      <c r="D20" s="121" t="n">
        <v>26600</v>
      </c>
      <c r="E20" s="132" t="n">
        <v>0.0280265514698135</v>
      </c>
      <c r="F20" s="121" t="n">
        <v>79200</v>
      </c>
      <c r="G20" s="132" t="n">
        <v>2.97744360902256</v>
      </c>
      <c r="H20" s="43" t="n">
        <v>2</v>
      </c>
      <c r="I20" s="43" t="n">
        <v>9</v>
      </c>
      <c r="J20" s="43" t="n">
        <v>0</v>
      </c>
      <c r="K20" s="43" t="n">
        <v>1</v>
      </c>
    </row>
    <row r="21" customFormat="false" ht="18" hidden="false" customHeight="true" outlineLevel="0" collapsed="false">
      <c r="A21" s="64"/>
      <c r="B21" s="64" t="s">
        <v>220</v>
      </c>
      <c r="C21" s="64" t="n">
        <v>14</v>
      </c>
      <c r="D21" s="125" t="n">
        <v>74600</v>
      </c>
      <c r="E21" s="133" t="n">
        <v>0.0786007796860183</v>
      </c>
      <c r="F21" s="125" t="n">
        <v>208500</v>
      </c>
      <c r="G21" s="133" t="n">
        <v>2.79490616621984</v>
      </c>
      <c r="H21" s="64" t="n">
        <v>1</v>
      </c>
      <c r="I21" s="64" t="n">
        <v>12</v>
      </c>
      <c r="J21" s="64" t="n">
        <v>0</v>
      </c>
      <c r="K21" s="64" t="n">
        <v>1</v>
      </c>
    </row>
    <row r="22" customFormat="false" ht="18" hidden="false" customHeight="true" outlineLevel="0" collapsed="false">
      <c r="A22" s="43"/>
      <c r="B22" s="43" t="s">
        <v>336</v>
      </c>
      <c r="C22" s="43" t="n">
        <v>18</v>
      </c>
      <c r="D22" s="121" t="n">
        <v>107800</v>
      </c>
      <c r="E22" s="132" t="n">
        <v>0.11358128753556</v>
      </c>
      <c r="F22" s="121" t="n">
        <v>295000</v>
      </c>
      <c r="G22" s="132" t="n">
        <v>2.73654916512059</v>
      </c>
      <c r="H22" s="43" t="n">
        <v>2</v>
      </c>
      <c r="I22" s="43" t="n">
        <v>14</v>
      </c>
      <c r="J22" s="43" t="n">
        <v>1</v>
      </c>
      <c r="K22" s="43" t="n">
        <v>1</v>
      </c>
    </row>
    <row r="23" customFormat="false" ht="18" hidden="false" customHeight="true" outlineLevel="0" collapsed="false">
      <c r="A23" s="145"/>
      <c r="B23" s="145" t="s">
        <v>498</v>
      </c>
      <c r="C23" s="145" t="n">
        <v>44</v>
      </c>
      <c r="D23" s="146" t="n">
        <v>209000</v>
      </c>
      <c r="E23" s="147" t="n">
        <v>0.220208618691392</v>
      </c>
      <c r="F23" s="146" t="n">
        <v>582700</v>
      </c>
      <c r="G23" s="147" t="n">
        <v>2.78803827751196</v>
      </c>
      <c r="H23" s="145" t="n">
        <v>5</v>
      </c>
      <c r="I23" s="145" t="n">
        <v>35</v>
      </c>
      <c r="J23" s="145" t="n">
        <v>1</v>
      </c>
      <c r="K23" s="145" t="n">
        <v>3</v>
      </c>
    </row>
    <row r="24" customFormat="false" ht="18" hidden="false" customHeight="true" outlineLevel="0" collapsed="false">
      <c r="A24" s="148" t="s">
        <v>15</v>
      </c>
      <c r="B24" s="43" t="s">
        <v>77</v>
      </c>
      <c r="C24" s="43" t="n">
        <v>8</v>
      </c>
      <c r="D24" s="121" t="n">
        <v>8100</v>
      </c>
      <c r="E24" s="132" t="n">
        <v>0.00853440101148456</v>
      </c>
      <c r="F24" s="121" t="n">
        <v>45000</v>
      </c>
      <c r="G24" s="132" t="n">
        <v>5.55555555555556</v>
      </c>
      <c r="H24" s="43" t="n">
        <v>1</v>
      </c>
      <c r="I24" s="43" t="n">
        <v>6</v>
      </c>
      <c r="J24" s="43" t="n">
        <v>0</v>
      </c>
      <c r="K24" s="43" t="n">
        <v>1</v>
      </c>
    </row>
    <row r="25" customFormat="false" ht="18" hidden="false" customHeight="true" outlineLevel="0" collapsed="false">
      <c r="A25" s="64"/>
      <c r="B25" s="64" t="s">
        <v>220</v>
      </c>
      <c r="C25" s="64" t="n">
        <v>9</v>
      </c>
      <c r="D25" s="125" t="n">
        <v>25000</v>
      </c>
      <c r="E25" s="133" t="n">
        <v>0.0263407438626067</v>
      </c>
      <c r="F25" s="125" t="n">
        <v>116100</v>
      </c>
      <c r="G25" s="133" t="n">
        <v>4.644</v>
      </c>
      <c r="H25" s="64" t="n">
        <v>0</v>
      </c>
      <c r="I25" s="64" t="n">
        <v>8</v>
      </c>
      <c r="J25" s="64" t="n">
        <v>0</v>
      </c>
      <c r="K25" s="64" t="n">
        <v>1</v>
      </c>
    </row>
    <row r="26" customFormat="false" ht="18" hidden="false" customHeight="true" outlineLevel="0" collapsed="false">
      <c r="A26" s="43"/>
      <c r="B26" s="43" t="s">
        <v>336</v>
      </c>
      <c r="C26" s="43" t="n">
        <v>11</v>
      </c>
      <c r="D26" s="121" t="n">
        <v>32300</v>
      </c>
      <c r="E26" s="132" t="n">
        <v>0.0340322410704878</v>
      </c>
      <c r="F26" s="121" t="n">
        <v>138000</v>
      </c>
      <c r="G26" s="132" t="n">
        <v>4.27244582043344</v>
      </c>
      <c r="H26" s="43" t="n">
        <v>0</v>
      </c>
      <c r="I26" s="43" t="n">
        <v>9</v>
      </c>
      <c r="J26" s="43" t="n">
        <v>1</v>
      </c>
      <c r="K26" s="43" t="n">
        <v>1</v>
      </c>
    </row>
    <row r="27" customFormat="false" ht="18" hidden="false" customHeight="true" outlineLevel="0" collapsed="false">
      <c r="A27" s="148"/>
      <c r="B27" s="148" t="s">
        <v>498</v>
      </c>
      <c r="C27" s="148" t="n">
        <v>28</v>
      </c>
      <c r="D27" s="149" t="n">
        <v>65400</v>
      </c>
      <c r="E27" s="150" t="n">
        <v>0.0689073859445791</v>
      </c>
      <c r="F27" s="149" t="n">
        <v>299100</v>
      </c>
      <c r="G27" s="150" t="n">
        <v>4.57339449541284</v>
      </c>
      <c r="H27" s="148" t="n">
        <v>1</v>
      </c>
      <c r="I27" s="148" t="n">
        <v>23</v>
      </c>
      <c r="J27" s="148" t="n">
        <v>1</v>
      </c>
      <c r="K27" s="148" t="n">
        <v>3</v>
      </c>
    </row>
  </sheetData>
  <mergeCells count="1">
    <mergeCell ref="A1:K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12"/>
    <col collapsed="false" customWidth="true" hidden="false" outlineLevel="0" max="3" min="3" style="1" width="18"/>
    <col collapsed="false" customWidth="true" hidden="false" outlineLevel="0" max="4" min="4" style="1" width="16"/>
    <col collapsed="false" customWidth="true" hidden="false" outlineLevel="0" max="5" min="5" style="1" width="12"/>
    <col collapsed="false" customWidth="true" hidden="false" outlineLevel="0" max="7" min="6" style="1" width="10"/>
    <col collapsed="false" customWidth="true" hidden="false" outlineLevel="0" max="9" min="8" style="1" width="12"/>
    <col collapsed="false" customWidth="true" hidden="false" outlineLevel="0" max="10" min="10" style="1" width="10"/>
    <col collapsed="false" customWidth="true" hidden="false" outlineLevel="0" max="11" min="11" style="1" width="15"/>
    <col collapsed="false" customWidth="true" hidden="false" outlineLevel="0" max="12" min="12" style="1" width="18"/>
  </cols>
  <sheetData>
    <row r="1" customFormat="false" ht="30" hidden="false" customHeight="true" outlineLevel="0" collapsed="false">
      <c r="A1" s="151" t="s">
        <v>500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3" customFormat="false" ht="21.75" hidden="false" customHeight="true" outlineLevel="0" collapsed="false">
      <c r="A3" s="152" t="s">
        <v>501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customFormat="false" ht="36" hidden="false" customHeight="true" outlineLevel="0" collapsed="false">
      <c r="A4" s="36" t="s">
        <v>38</v>
      </c>
      <c r="B4" s="36" t="s">
        <v>478</v>
      </c>
      <c r="C4" s="36" t="s">
        <v>479</v>
      </c>
      <c r="D4" s="36" t="s">
        <v>486</v>
      </c>
      <c r="E4" s="36" t="s">
        <v>487</v>
      </c>
      <c r="F4" s="36" t="s">
        <v>488</v>
      </c>
      <c r="G4" s="36" t="s">
        <v>88</v>
      </c>
      <c r="H4" s="36" t="s">
        <v>496</v>
      </c>
      <c r="I4" s="36" t="s">
        <v>497</v>
      </c>
      <c r="J4" s="36" t="s">
        <v>502</v>
      </c>
      <c r="K4" s="36" t="s">
        <v>503</v>
      </c>
      <c r="L4" s="36" t="s">
        <v>504</v>
      </c>
    </row>
    <row r="5" customFormat="false" ht="21.75" hidden="false" customHeight="true" outlineLevel="0" collapsed="false">
      <c r="A5" s="153" t="s">
        <v>77</v>
      </c>
      <c r="B5" s="64" t="n">
        <v>12</v>
      </c>
      <c r="C5" s="154" t="n">
        <v>131700</v>
      </c>
      <c r="D5" s="154" t="n">
        <v>79200</v>
      </c>
      <c r="E5" s="155" t="n">
        <v>0.601366742596811</v>
      </c>
      <c r="F5" s="64" t="n">
        <v>2</v>
      </c>
      <c r="G5" s="64" t="n">
        <v>9</v>
      </c>
      <c r="H5" s="64" t="n">
        <v>0</v>
      </c>
      <c r="I5" s="64" t="n">
        <v>1</v>
      </c>
      <c r="J5" s="64" t="n">
        <v>31</v>
      </c>
      <c r="K5" s="155" t="n">
        <v>0.520833333333333</v>
      </c>
      <c r="L5" s="64" t="s">
        <v>505</v>
      </c>
    </row>
    <row r="6" customFormat="false" ht="21.75" hidden="false" customHeight="true" outlineLevel="0" collapsed="false">
      <c r="A6" s="156" t="s">
        <v>220</v>
      </c>
      <c r="B6" s="43" t="n">
        <v>14</v>
      </c>
      <c r="C6" s="154" t="n">
        <v>348600</v>
      </c>
      <c r="D6" s="154" t="n">
        <v>208500</v>
      </c>
      <c r="E6" s="155" t="n">
        <v>0.598106712564544</v>
      </c>
      <c r="F6" s="43" t="n">
        <v>1</v>
      </c>
      <c r="G6" s="43" t="n">
        <v>12</v>
      </c>
      <c r="H6" s="43" t="n">
        <v>0</v>
      </c>
      <c r="I6" s="43" t="n">
        <v>1</v>
      </c>
      <c r="J6" s="43" t="n">
        <v>45</v>
      </c>
      <c r="K6" s="155" t="n">
        <v>0.505714285714286</v>
      </c>
      <c r="L6" s="43" t="s">
        <v>506</v>
      </c>
    </row>
    <row r="7" customFormat="false" ht="21.75" hidden="false" customHeight="true" outlineLevel="0" collapsed="false">
      <c r="A7" s="157" t="s">
        <v>336</v>
      </c>
      <c r="B7" s="64" t="n">
        <v>18</v>
      </c>
      <c r="C7" s="154" t="n">
        <v>468800</v>
      </c>
      <c r="D7" s="154" t="n">
        <v>295000</v>
      </c>
      <c r="E7" s="155" t="n">
        <v>0.629266211604096</v>
      </c>
      <c r="F7" s="64" t="n">
        <v>2</v>
      </c>
      <c r="G7" s="64" t="n">
        <v>14</v>
      </c>
      <c r="H7" s="64" t="n">
        <v>1</v>
      </c>
      <c r="I7" s="64" t="n">
        <v>1</v>
      </c>
      <c r="J7" s="64" t="n">
        <v>68</v>
      </c>
      <c r="K7" s="155" t="n">
        <v>0.584444444444444</v>
      </c>
      <c r="L7" s="64" t="s">
        <v>507</v>
      </c>
    </row>
    <row r="8" customFormat="false" ht="25.5" hidden="false" customHeight="true" outlineLevel="0" collapsed="false">
      <c r="A8" s="111" t="s">
        <v>489</v>
      </c>
      <c r="B8" s="111" t="n">
        <v>44</v>
      </c>
      <c r="C8" s="110" t="n">
        <v>949100</v>
      </c>
      <c r="D8" s="110" t="n">
        <v>582700</v>
      </c>
      <c r="E8" s="113" t="n">
        <v>0.613950057949637</v>
      </c>
      <c r="F8" s="111" t="n">
        <v>5</v>
      </c>
      <c r="G8" s="111" t="n">
        <v>35</v>
      </c>
      <c r="H8" s="111" t="n">
        <v>1</v>
      </c>
      <c r="I8" s="111" t="n">
        <v>3</v>
      </c>
      <c r="J8" s="111" t="n">
        <v>144</v>
      </c>
      <c r="K8" s="113" t="n">
        <v>0.542045454545455</v>
      </c>
      <c r="L8" s="111" t="s">
        <v>508</v>
      </c>
    </row>
    <row r="10" customFormat="false" ht="21.75" hidden="false" customHeight="true" outlineLevel="0" collapsed="false">
      <c r="A10" s="152" t="s">
        <v>509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</row>
    <row r="11" customFormat="false" ht="30" hidden="false" customHeight="true" outlineLevel="0" collapsed="false">
      <c r="A11" s="36" t="s">
        <v>510</v>
      </c>
      <c r="B11" s="36" t="s">
        <v>77</v>
      </c>
      <c r="C11" s="36" t="s">
        <v>220</v>
      </c>
      <c r="D11" s="36" t="s">
        <v>336</v>
      </c>
      <c r="E11" s="36" t="s">
        <v>489</v>
      </c>
      <c r="F11" s="36" t="s">
        <v>511</v>
      </c>
      <c r="G11" s="36" t="s">
        <v>512</v>
      </c>
      <c r="H11" s="36" t="s">
        <v>513</v>
      </c>
      <c r="I11" s="36" t="s">
        <v>487</v>
      </c>
    </row>
    <row r="12" customFormat="false" ht="19.5" hidden="false" customHeight="true" outlineLevel="0" collapsed="false">
      <c r="A12" s="52" t="s">
        <v>103</v>
      </c>
      <c r="B12" s="43" t="n">
        <v>2</v>
      </c>
      <c r="C12" s="43" t="n">
        <v>1</v>
      </c>
      <c r="D12" s="43" t="n">
        <v>2</v>
      </c>
      <c r="E12" s="43" t="n">
        <v>5</v>
      </c>
      <c r="F12" s="155" t="n">
        <v>0.113636363636364</v>
      </c>
      <c r="G12" s="154" t="n">
        <v>122300</v>
      </c>
      <c r="H12" s="154" t="n">
        <v>97200</v>
      </c>
      <c r="I12" s="158" t="n">
        <v>0.794766966475879</v>
      </c>
    </row>
    <row r="13" customFormat="false" ht="19.5" hidden="false" customHeight="true" outlineLevel="0" collapsed="false">
      <c r="A13" s="90" t="s">
        <v>88</v>
      </c>
      <c r="B13" s="64" t="n">
        <v>9</v>
      </c>
      <c r="C13" s="64" t="n">
        <v>12</v>
      </c>
      <c r="D13" s="64" t="n">
        <v>14</v>
      </c>
      <c r="E13" s="64" t="n">
        <v>35</v>
      </c>
      <c r="F13" s="155" t="n">
        <v>0.795454545454545</v>
      </c>
      <c r="G13" s="154" t="n">
        <v>777300</v>
      </c>
      <c r="H13" s="154" t="n">
        <v>482700</v>
      </c>
      <c r="I13" s="158" t="n">
        <v>0.620995754534929</v>
      </c>
    </row>
    <row r="14" customFormat="false" ht="19.5" hidden="false" customHeight="true" outlineLevel="0" collapsed="false">
      <c r="A14" s="159" t="s">
        <v>447</v>
      </c>
      <c r="B14" s="43" t="n">
        <v>0</v>
      </c>
      <c r="C14" s="43" t="n">
        <v>0</v>
      </c>
      <c r="D14" s="43" t="n">
        <v>1</v>
      </c>
      <c r="E14" s="43" t="n">
        <v>1</v>
      </c>
      <c r="F14" s="155" t="n">
        <v>0.0227272727272727</v>
      </c>
      <c r="G14" s="154" t="n">
        <v>28000</v>
      </c>
      <c r="H14" s="154" t="n">
        <v>0</v>
      </c>
      <c r="I14" s="158" t="n">
        <v>0</v>
      </c>
    </row>
    <row r="15" customFormat="false" ht="19.5" hidden="false" customHeight="true" outlineLevel="0" collapsed="false">
      <c r="A15" s="98" t="s">
        <v>213</v>
      </c>
      <c r="B15" s="64" t="n">
        <v>1</v>
      </c>
      <c r="C15" s="64" t="n">
        <v>1</v>
      </c>
      <c r="D15" s="64" t="n">
        <v>1</v>
      </c>
      <c r="E15" s="64" t="n">
        <v>3</v>
      </c>
      <c r="F15" s="155" t="n">
        <v>0.0681818181818182</v>
      </c>
      <c r="G15" s="154" t="n">
        <v>21500</v>
      </c>
      <c r="H15" s="154" t="n">
        <v>2800</v>
      </c>
      <c r="I15" s="158" t="n">
        <v>0.130232558139535</v>
      </c>
    </row>
  </sheetData>
  <mergeCells count="3">
    <mergeCell ref="A1:L1"/>
    <mergeCell ref="A3:L3"/>
    <mergeCell ref="A10:L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8"/>
    <col collapsed="false" customWidth="true" hidden="false" outlineLevel="0" max="4" min="2" style="1" width="14"/>
    <col collapsed="false" customWidth="true" hidden="false" outlineLevel="0" max="6" min="5" style="1" width="16"/>
    <col collapsed="false" customWidth="true" hidden="false" outlineLevel="0" max="8" min="7" style="1" width="18"/>
    <col collapsed="false" customWidth="true" hidden="false" outlineLevel="0" max="12" min="9" style="1" width="16"/>
  </cols>
  <sheetData>
    <row r="1" customFormat="false" ht="33.75" hidden="false" customHeight="true" outlineLevel="0" collapsed="false">
      <c r="A1" s="160" t="s">
        <v>514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customFormat="false" ht="18" hidden="false" customHeight="true" outlineLevel="0" collapsed="false">
      <c r="A2" s="161" t="s">
        <v>515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4" customFormat="false" ht="24" hidden="false" customHeight="true" outlineLevel="0" collapsed="false">
      <c r="A4" s="162" t="s">
        <v>516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</row>
    <row r="5" customFormat="false" ht="21.75" hidden="false" customHeight="true" outlineLevel="0" collapsed="false">
      <c r="A5" s="163" t="s">
        <v>517</v>
      </c>
      <c r="B5" s="163" t="s">
        <v>518</v>
      </c>
      <c r="C5" s="163" t="s">
        <v>519</v>
      </c>
      <c r="D5" s="163" t="s">
        <v>520</v>
      </c>
      <c r="E5" s="163" t="s">
        <v>521</v>
      </c>
      <c r="F5" s="163" t="s">
        <v>522</v>
      </c>
      <c r="G5" s="163" t="s">
        <v>523</v>
      </c>
      <c r="H5" s="163" t="s">
        <v>524</v>
      </c>
    </row>
    <row r="6" customFormat="false" ht="42" hidden="false" customHeight="true" outlineLevel="0" collapsed="false">
      <c r="A6" s="164" t="s">
        <v>525</v>
      </c>
      <c r="B6" s="165" t="s">
        <v>526</v>
      </c>
      <c r="C6" s="166" t="s">
        <v>527</v>
      </c>
      <c r="D6" s="167" t="s">
        <v>528</v>
      </c>
      <c r="E6" s="168" t="s">
        <v>529</v>
      </c>
      <c r="F6" s="165" t="s">
        <v>530</v>
      </c>
      <c r="G6" s="165" t="s">
        <v>531</v>
      </c>
      <c r="H6" s="165" t="s">
        <v>532</v>
      </c>
    </row>
    <row r="7" customFormat="false" ht="42" hidden="false" customHeight="true" outlineLevel="0" collapsed="false">
      <c r="A7" s="169" t="s">
        <v>533</v>
      </c>
      <c r="B7" s="63" t="s">
        <v>534</v>
      </c>
      <c r="C7" s="166" t="s">
        <v>535</v>
      </c>
      <c r="D7" s="167" t="s">
        <v>536</v>
      </c>
      <c r="E7" s="168" t="s">
        <v>537</v>
      </c>
      <c r="F7" s="63" t="s">
        <v>538</v>
      </c>
      <c r="G7" s="63" t="s">
        <v>531</v>
      </c>
      <c r="H7" s="63" t="s">
        <v>539</v>
      </c>
    </row>
    <row r="8" customFormat="false" ht="42" hidden="false" customHeight="true" outlineLevel="0" collapsed="false">
      <c r="A8" s="164" t="s">
        <v>540</v>
      </c>
      <c r="B8" s="165" t="s">
        <v>541</v>
      </c>
      <c r="C8" s="166" t="s">
        <v>542</v>
      </c>
      <c r="D8" s="167" t="s">
        <v>543</v>
      </c>
      <c r="E8" s="168" t="s">
        <v>544</v>
      </c>
      <c r="F8" s="165" t="s">
        <v>545</v>
      </c>
      <c r="G8" s="165" t="s">
        <v>546</v>
      </c>
      <c r="H8" s="165" t="s">
        <v>547</v>
      </c>
    </row>
    <row r="9" customFormat="false" ht="42" hidden="false" customHeight="true" outlineLevel="0" collapsed="false">
      <c r="A9" s="169" t="s">
        <v>548</v>
      </c>
      <c r="B9" s="63" t="s">
        <v>549</v>
      </c>
      <c r="C9" s="166" t="s">
        <v>550</v>
      </c>
      <c r="D9" s="167" t="s">
        <v>551</v>
      </c>
      <c r="E9" s="168" t="s">
        <v>552</v>
      </c>
      <c r="F9" s="63" t="s">
        <v>553</v>
      </c>
      <c r="G9" s="63" t="s">
        <v>554</v>
      </c>
      <c r="H9" s="63" t="s">
        <v>555</v>
      </c>
    </row>
    <row r="10" customFormat="false" ht="42" hidden="false" customHeight="true" outlineLevel="0" collapsed="false">
      <c r="A10" s="164" t="s">
        <v>556</v>
      </c>
      <c r="B10" s="165" t="s">
        <v>557</v>
      </c>
      <c r="C10" s="166" t="s">
        <v>558</v>
      </c>
      <c r="D10" s="167" t="s">
        <v>559</v>
      </c>
      <c r="E10" s="168" t="s">
        <v>560</v>
      </c>
      <c r="F10" s="165" t="s">
        <v>561</v>
      </c>
      <c r="G10" s="165" t="s">
        <v>562</v>
      </c>
      <c r="H10" s="165" t="s">
        <v>563</v>
      </c>
    </row>
    <row r="11" customFormat="false" ht="42" hidden="false" customHeight="true" outlineLevel="0" collapsed="false">
      <c r="A11" s="169" t="s">
        <v>564</v>
      </c>
      <c r="B11" s="63" t="s">
        <v>565</v>
      </c>
      <c r="C11" s="166" t="s">
        <v>566</v>
      </c>
      <c r="D11" s="167" t="s">
        <v>567</v>
      </c>
      <c r="E11" s="168" t="s">
        <v>568</v>
      </c>
      <c r="F11" s="63" t="s">
        <v>569</v>
      </c>
      <c r="G11" s="63" t="s">
        <v>546</v>
      </c>
      <c r="H11" s="63" t="s">
        <v>570</v>
      </c>
    </row>
    <row r="12" customFormat="false" ht="42" hidden="false" customHeight="true" outlineLevel="0" collapsed="false">
      <c r="A12" s="164" t="s">
        <v>571</v>
      </c>
      <c r="B12" s="165" t="s">
        <v>572</v>
      </c>
      <c r="C12" s="166" t="s">
        <v>573</v>
      </c>
      <c r="D12" s="167" t="s">
        <v>574</v>
      </c>
      <c r="E12" s="168" t="s">
        <v>575</v>
      </c>
      <c r="F12" s="165" t="s">
        <v>576</v>
      </c>
      <c r="G12" s="165" t="s">
        <v>531</v>
      </c>
      <c r="H12" s="165" t="s">
        <v>577</v>
      </c>
    </row>
    <row r="14" customFormat="false" ht="24" hidden="false" customHeight="true" outlineLevel="0" collapsed="false">
      <c r="A14" s="162" t="s">
        <v>578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</row>
    <row r="15" customFormat="false" ht="36" hidden="false" customHeight="true" outlineLevel="0" collapsed="false">
      <c r="A15" s="170" t="s">
        <v>579</v>
      </c>
      <c r="B15" s="170" t="s">
        <v>478</v>
      </c>
      <c r="C15" s="170" t="s">
        <v>580</v>
      </c>
      <c r="D15" s="170" t="s">
        <v>581</v>
      </c>
      <c r="E15" s="170" t="s">
        <v>582</v>
      </c>
      <c r="F15" s="170" t="s">
        <v>583</v>
      </c>
      <c r="G15" s="170" t="s">
        <v>584</v>
      </c>
      <c r="H15" s="170" t="s">
        <v>585</v>
      </c>
      <c r="I15" s="170" t="s">
        <v>76</v>
      </c>
      <c r="J15" s="170" t="s">
        <v>488</v>
      </c>
      <c r="K15" s="170" t="s">
        <v>88</v>
      </c>
      <c r="L15" s="170" t="s">
        <v>497</v>
      </c>
    </row>
    <row r="16" customFormat="false" ht="18" hidden="false" customHeight="true" outlineLevel="0" collapsed="false">
      <c r="A16" s="171" t="s">
        <v>586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</row>
    <row r="17" customFormat="false" ht="21.75" hidden="false" customHeight="true" outlineLevel="0" collapsed="false">
      <c r="A17" s="153" t="s">
        <v>77</v>
      </c>
      <c r="B17" s="172" t="n">
        <v>12</v>
      </c>
      <c r="C17" s="173" t="s">
        <v>587</v>
      </c>
      <c r="D17" s="173" t="s">
        <v>587</v>
      </c>
      <c r="E17" s="173" t="s">
        <v>588</v>
      </c>
      <c r="F17" s="154" t="n">
        <v>1491390</v>
      </c>
      <c r="G17" s="174" t="n">
        <v>3.48</v>
      </c>
      <c r="H17" s="175" t="n">
        <v>0.810909090909091</v>
      </c>
      <c r="I17" s="173" t="s">
        <v>588</v>
      </c>
      <c r="J17" s="172"/>
      <c r="K17" s="172"/>
      <c r="L17" s="172"/>
    </row>
    <row r="18" customFormat="false" ht="21.75" hidden="false" customHeight="true" outlineLevel="0" collapsed="false">
      <c r="A18" s="156" t="s">
        <v>220</v>
      </c>
      <c r="B18" s="172" t="n">
        <v>14</v>
      </c>
      <c r="C18" s="173" t="s">
        <v>587</v>
      </c>
      <c r="D18" s="173" t="s">
        <v>587</v>
      </c>
      <c r="E18" s="173" t="s">
        <v>588</v>
      </c>
      <c r="F18" s="154" t="n">
        <v>14305000</v>
      </c>
      <c r="G18" s="174" t="n">
        <v>3.67</v>
      </c>
      <c r="H18" s="175" t="n">
        <v>0.822307692307692</v>
      </c>
      <c r="I18" s="173" t="s">
        <v>588</v>
      </c>
      <c r="J18" s="172"/>
      <c r="K18" s="172"/>
      <c r="L18" s="172"/>
    </row>
    <row r="19" customFormat="false" ht="21.75" hidden="false" customHeight="true" outlineLevel="0" collapsed="false">
      <c r="A19" s="157" t="s">
        <v>336</v>
      </c>
      <c r="B19" s="172" t="n">
        <v>18</v>
      </c>
      <c r="C19" s="173" t="s">
        <v>587</v>
      </c>
      <c r="D19" s="173" t="s">
        <v>587</v>
      </c>
      <c r="E19" s="173" t="s">
        <v>588</v>
      </c>
      <c r="F19" s="154" t="n">
        <v>34305000</v>
      </c>
      <c r="G19" s="174" t="n">
        <v>3.91</v>
      </c>
      <c r="H19" s="175" t="n">
        <v>0.84875</v>
      </c>
      <c r="I19" s="173" t="s">
        <v>588</v>
      </c>
      <c r="J19" s="172"/>
      <c r="K19" s="172"/>
      <c r="L19" s="172"/>
    </row>
    <row r="21" customFormat="false" ht="18" hidden="false" customHeight="true" outlineLevel="0" collapsed="false">
      <c r="A21" s="171" t="s">
        <v>589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</row>
    <row r="22" customFormat="false" ht="21.75" hidden="false" customHeight="true" outlineLevel="0" collapsed="false">
      <c r="A22" s="176" t="s">
        <v>79</v>
      </c>
      <c r="B22" s="177" t="n">
        <v>8</v>
      </c>
      <c r="C22" s="178" t="s">
        <v>587</v>
      </c>
      <c r="D22" s="178" t="s">
        <v>587</v>
      </c>
      <c r="E22" s="178" t="s">
        <v>588</v>
      </c>
      <c r="F22" s="154" t="n">
        <v>7687640</v>
      </c>
      <c r="G22" s="174" t="n">
        <v>3.94</v>
      </c>
      <c r="H22" s="179" t="n">
        <v>0.82625</v>
      </c>
      <c r="I22" s="178" t="s">
        <v>588</v>
      </c>
      <c r="J22" s="177"/>
      <c r="K22" s="177"/>
      <c r="L22" s="180" t="n">
        <v>0</v>
      </c>
    </row>
    <row r="23" customFormat="false" ht="21.75" hidden="false" customHeight="true" outlineLevel="0" collapsed="false">
      <c r="A23" s="181" t="s">
        <v>121</v>
      </c>
      <c r="B23" s="64" t="n">
        <v>8</v>
      </c>
      <c r="C23" s="182" t="s">
        <v>587</v>
      </c>
      <c r="D23" s="182" t="s">
        <v>587</v>
      </c>
      <c r="E23" s="182" t="s">
        <v>588</v>
      </c>
      <c r="F23" s="154" t="n">
        <v>1920250</v>
      </c>
      <c r="G23" s="183" t="n">
        <v>4.06</v>
      </c>
      <c r="H23" s="184" t="n">
        <v>0.855</v>
      </c>
      <c r="I23" s="182" t="s">
        <v>588</v>
      </c>
      <c r="J23" s="64"/>
      <c r="K23" s="64"/>
      <c r="L23" s="180" t="n">
        <v>0</v>
      </c>
    </row>
    <row r="24" customFormat="false" ht="21.75" hidden="false" customHeight="true" outlineLevel="0" collapsed="false">
      <c r="A24" s="185" t="s">
        <v>142</v>
      </c>
      <c r="B24" s="177" t="n">
        <v>7</v>
      </c>
      <c r="C24" s="178" t="s">
        <v>587</v>
      </c>
      <c r="D24" s="178" t="s">
        <v>587</v>
      </c>
      <c r="E24" s="178" t="s">
        <v>588</v>
      </c>
      <c r="F24" s="154" t="n">
        <v>5715000</v>
      </c>
      <c r="G24" s="174" t="n">
        <v>3.73</v>
      </c>
      <c r="H24" s="179" t="n">
        <v>0.785714285714286</v>
      </c>
      <c r="I24" s="178" t="s">
        <v>588</v>
      </c>
      <c r="J24" s="177"/>
      <c r="K24" s="177"/>
      <c r="L24" s="180" t="n">
        <v>0</v>
      </c>
    </row>
    <row r="25" customFormat="false" ht="21.75" hidden="false" customHeight="true" outlineLevel="0" collapsed="false">
      <c r="A25" s="186" t="s">
        <v>167</v>
      </c>
      <c r="B25" s="64" t="n">
        <v>7</v>
      </c>
      <c r="C25" s="182" t="s">
        <v>587</v>
      </c>
      <c r="D25" s="182" t="s">
        <v>587</v>
      </c>
      <c r="E25" s="182" t="s">
        <v>588</v>
      </c>
      <c r="F25" s="154" t="n">
        <v>33800000</v>
      </c>
      <c r="G25" s="183" t="n">
        <v>4.41</v>
      </c>
      <c r="H25" s="184" t="n">
        <v>0.878571428571429</v>
      </c>
      <c r="I25" s="182" t="s">
        <v>588</v>
      </c>
      <c r="J25" s="64"/>
      <c r="K25" s="64"/>
      <c r="L25" s="180" t="n">
        <v>0</v>
      </c>
    </row>
    <row r="26" customFormat="false" ht="21.75" hidden="false" customHeight="true" outlineLevel="0" collapsed="false">
      <c r="A26" s="187" t="s">
        <v>187</v>
      </c>
      <c r="B26" s="177" t="n">
        <v>6</v>
      </c>
      <c r="C26" s="178" t="s">
        <v>587</v>
      </c>
      <c r="D26" s="178" t="s">
        <v>587</v>
      </c>
      <c r="E26" s="178" t="s">
        <v>588</v>
      </c>
      <c r="F26" s="154" t="n">
        <v>470000</v>
      </c>
      <c r="G26" s="174" t="n">
        <v>3.42</v>
      </c>
      <c r="H26" s="179" t="n">
        <v>0.808</v>
      </c>
      <c r="I26" s="178" t="s">
        <v>588</v>
      </c>
      <c r="J26" s="177"/>
      <c r="K26" s="177"/>
      <c r="L26" s="180" t="n">
        <v>0</v>
      </c>
    </row>
    <row r="27" customFormat="false" ht="21.75" hidden="false" customHeight="true" outlineLevel="0" collapsed="false">
      <c r="A27" s="188" t="s">
        <v>199</v>
      </c>
      <c r="B27" s="64" t="n">
        <v>8</v>
      </c>
      <c r="C27" s="182" t="s">
        <v>587</v>
      </c>
      <c r="D27" s="182" t="s">
        <v>587</v>
      </c>
      <c r="E27" s="182" t="s">
        <v>588</v>
      </c>
      <c r="F27" s="154" t="n">
        <v>508500</v>
      </c>
      <c r="G27" s="174" t="n">
        <v>2.75</v>
      </c>
      <c r="H27" s="179" t="n">
        <v>0.81</v>
      </c>
      <c r="I27" s="182" t="s">
        <v>588</v>
      </c>
      <c r="J27" s="64"/>
      <c r="K27" s="64"/>
      <c r="L27" s="189" t="n">
        <v>3</v>
      </c>
    </row>
    <row r="30" customFormat="false" ht="21.75" hidden="false" customHeight="true" outlineLevel="0" collapsed="false">
      <c r="A30" s="190" t="s">
        <v>590</v>
      </c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</row>
    <row r="31" customFormat="false" ht="18" hidden="false" customHeight="true" outlineLevel="0" collapsed="false">
      <c r="A31" s="165" t="s">
        <v>591</v>
      </c>
      <c r="E31" s="169" t="s">
        <v>592</v>
      </c>
      <c r="I31" s="164" t="s">
        <v>593</v>
      </c>
    </row>
    <row r="32" customFormat="false" ht="18" hidden="false" customHeight="true" outlineLevel="0" collapsed="false">
      <c r="A32" s="169" t="s">
        <v>594</v>
      </c>
      <c r="E32" s="164" t="s">
        <v>595</v>
      </c>
      <c r="I32" s="169" t="s">
        <v>596</v>
      </c>
    </row>
    <row r="33" customFormat="false" ht="18" hidden="false" customHeight="true" outlineLevel="0" collapsed="false">
      <c r="A33" s="164" t="s">
        <v>597</v>
      </c>
      <c r="E33" s="169" t="s">
        <v>598</v>
      </c>
      <c r="I33" s="164" t="s">
        <v>599</v>
      </c>
    </row>
    <row r="34" customFormat="false" ht="18" hidden="false" customHeight="true" outlineLevel="0" collapsed="false">
      <c r="A34" s="169" t="s">
        <v>600</v>
      </c>
      <c r="E34" s="164" t="s">
        <v>601</v>
      </c>
      <c r="I34" s="169" t="s">
        <v>602</v>
      </c>
    </row>
    <row r="35" customFormat="false" ht="18" hidden="false" customHeight="true" outlineLevel="0" collapsed="false">
      <c r="A35" s="164" t="s">
        <v>603</v>
      </c>
      <c r="E35" s="169" t="s">
        <v>604</v>
      </c>
      <c r="I35" s="164" t="s">
        <v>605</v>
      </c>
    </row>
    <row r="36" customFormat="false" ht="18" hidden="false" customHeight="true" outlineLevel="0" collapsed="false">
      <c r="A36" s="169" t="s">
        <v>606</v>
      </c>
      <c r="E36" s="164" t="s">
        <v>607</v>
      </c>
    </row>
    <row r="39" customFormat="false" ht="21.75" hidden="false" customHeight="true" outlineLevel="0" collapsed="false">
      <c r="A39" s="190" t="s">
        <v>608</v>
      </c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0"/>
    </row>
    <row r="40" customFormat="false" ht="21.75" hidden="false" customHeight="true" outlineLevel="0" collapsed="false">
      <c r="A40" s="191" t="s">
        <v>93</v>
      </c>
      <c r="B40" s="191"/>
    </row>
    <row r="41" customFormat="false" ht="21.75" hidden="false" customHeight="true" outlineLevel="0" collapsed="false">
      <c r="A41" s="192" t="s">
        <v>119</v>
      </c>
      <c r="B41" s="192"/>
    </row>
    <row r="42" customFormat="false" ht="21.75" hidden="false" customHeight="true" outlineLevel="0" collapsed="false">
      <c r="A42" s="193" t="s">
        <v>154</v>
      </c>
      <c r="B42" s="193"/>
    </row>
    <row r="43" customFormat="false" ht="21.75" hidden="false" customHeight="true" outlineLevel="0" collapsed="false">
      <c r="A43" s="194" t="s">
        <v>219</v>
      </c>
      <c r="B43" s="194"/>
    </row>
  </sheetData>
  <mergeCells count="12">
    <mergeCell ref="A1:L1"/>
    <mergeCell ref="A2:L2"/>
    <mergeCell ref="A4:L4"/>
    <mergeCell ref="A14:L14"/>
    <mergeCell ref="A16:L16"/>
    <mergeCell ref="A21:L21"/>
    <mergeCell ref="A30:L30"/>
    <mergeCell ref="A39:L39"/>
    <mergeCell ref="A40:B40"/>
    <mergeCell ref="A41:B41"/>
    <mergeCell ref="A42:B42"/>
    <mergeCell ref="A43:B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24"/>
    <col collapsed="false" customWidth="true" hidden="false" outlineLevel="0" max="3" min="3" style="1" width="22"/>
    <col collapsed="false" customWidth="true" hidden="false" outlineLevel="0" max="4" min="4" style="1" width="24"/>
    <col collapsed="false" customWidth="true" hidden="false" outlineLevel="0" max="5" min="5" style="1" width="20"/>
    <col collapsed="false" customWidth="true" hidden="false" outlineLevel="0" max="6" min="6" style="1" width="22"/>
    <col collapsed="false" customWidth="true" hidden="false" outlineLevel="0" max="7" min="7" style="1" width="28"/>
  </cols>
  <sheetData>
    <row r="1" customFormat="false" ht="25.5" hidden="false" customHeight="true" outlineLevel="0" collapsed="false">
      <c r="A1" s="118" t="s">
        <v>609</v>
      </c>
      <c r="B1" s="118"/>
      <c r="C1" s="118"/>
      <c r="D1" s="118"/>
      <c r="E1" s="118"/>
      <c r="F1" s="118"/>
      <c r="G1" s="118"/>
    </row>
    <row r="3" customFormat="false" ht="19.5" hidden="false" customHeight="true" outlineLevel="0" collapsed="false">
      <c r="A3" s="152" t="s">
        <v>610</v>
      </c>
      <c r="B3" s="152"/>
      <c r="C3" s="152"/>
      <c r="D3" s="152"/>
      <c r="E3" s="152"/>
      <c r="F3" s="152"/>
      <c r="G3" s="152"/>
    </row>
    <row r="4" customFormat="false" ht="19.5" hidden="false" customHeight="true" outlineLevel="0" collapsed="false">
      <c r="A4" s="195" t="s">
        <v>103</v>
      </c>
      <c r="B4" s="196" t="s">
        <v>611</v>
      </c>
      <c r="C4" s="197" t="s">
        <v>612</v>
      </c>
    </row>
    <row r="5" customFormat="false" ht="19.5" hidden="false" customHeight="true" outlineLevel="0" collapsed="false">
      <c r="A5" s="198" t="s">
        <v>88</v>
      </c>
      <c r="B5" s="196" t="s">
        <v>613</v>
      </c>
      <c r="C5" s="197" t="s">
        <v>614</v>
      </c>
    </row>
    <row r="6" customFormat="false" ht="19.5" hidden="false" customHeight="true" outlineLevel="0" collapsed="false">
      <c r="A6" s="199" t="s">
        <v>447</v>
      </c>
      <c r="B6" s="196" t="s">
        <v>615</v>
      </c>
      <c r="C6" s="197" t="s">
        <v>616</v>
      </c>
    </row>
    <row r="7" customFormat="false" ht="19.5" hidden="false" customHeight="true" outlineLevel="0" collapsed="false">
      <c r="A7" s="200" t="s">
        <v>213</v>
      </c>
      <c r="B7" s="196" t="s">
        <v>617</v>
      </c>
      <c r="C7" s="197" t="s">
        <v>618</v>
      </c>
    </row>
    <row r="8" customFormat="false" ht="19.5" hidden="false" customHeight="true" outlineLevel="0" collapsed="false">
      <c r="A8" s="201" t="s">
        <v>619</v>
      </c>
      <c r="B8" s="196" t="s">
        <v>620</v>
      </c>
      <c r="C8" s="197" t="s">
        <v>621</v>
      </c>
    </row>
    <row r="10" customFormat="false" ht="19.5" hidden="false" customHeight="true" outlineLevel="0" collapsed="false">
      <c r="A10" s="152" t="s">
        <v>622</v>
      </c>
      <c r="B10" s="152"/>
      <c r="C10" s="152"/>
      <c r="D10" s="152"/>
      <c r="E10" s="152"/>
      <c r="F10" s="152"/>
      <c r="G10" s="152"/>
    </row>
    <row r="11" customFormat="false" ht="19.5" hidden="false" customHeight="true" outlineLevel="0" collapsed="false">
      <c r="A11" s="202" t="s">
        <v>79</v>
      </c>
      <c r="B11" s="196" t="s">
        <v>623</v>
      </c>
      <c r="C11" s="203" t="s">
        <v>624</v>
      </c>
    </row>
    <row r="12" customFormat="false" ht="19.5" hidden="false" customHeight="true" outlineLevel="0" collapsed="false">
      <c r="A12" s="204" t="s">
        <v>121</v>
      </c>
      <c r="B12" s="196" t="s">
        <v>625</v>
      </c>
      <c r="C12" s="203" t="s">
        <v>626</v>
      </c>
    </row>
    <row r="13" customFormat="false" ht="19.5" hidden="false" customHeight="true" outlineLevel="0" collapsed="false">
      <c r="A13" s="205" t="s">
        <v>142</v>
      </c>
      <c r="B13" s="196" t="s">
        <v>627</v>
      </c>
      <c r="C13" s="203" t="s">
        <v>628</v>
      </c>
    </row>
    <row r="14" customFormat="false" ht="19.5" hidden="false" customHeight="true" outlineLevel="0" collapsed="false">
      <c r="A14" s="206" t="s">
        <v>167</v>
      </c>
      <c r="B14" s="196" t="s">
        <v>629</v>
      </c>
      <c r="C14" s="203" t="s">
        <v>630</v>
      </c>
    </row>
    <row r="15" customFormat="false" ht="19.5" hidden="false" customHeight="true" outlineLevel="0" collapsed="false">
      <c r="A15" s="207" t="s">
        <v>187</v>
      </c>
      <c r="B15" s="196" t="s">
        <v>631</v>
      </c>
      <c r="C15" s="203" t="s">
        <v>632</v>
      </c>
    </row>
    <row r="16" customFormat="false" ht="19.5" hidden="false" customHeight="true" outlineLevel="0" collapsed="false">
      <c r="A16" s="208" t="s">
        <v>199</v>
      </c>
      <c r="B16" s="196" t="s">
        <v>633</v>
      </c>
      <c r="C16" s="203" t="s">
        <v>634</v>
      </c>
    </row>
    <row r="18" customFormat="false" ht="19.5" hidden="false" customHeight="true" outlineLevel="0" collapsed="false">
      <c r="A18" s="152" t="s">
        <v>635</v>
      </c>
      <c r="B18" s="152"/>
      <c r="C18" s="152"/>
      <c r="D18" s="152"/>
      <c r="E18" s="152"/>
      <c r="F18" s="152"/>
      <c r="G18" s="152"/>
    </row>
    <row r="19" customFormat="false" ht="19.5" hidden="false" customHeight="true" outlineLevel="0" collapsed="false">
      <c r="A19" s="209" t="s">
        <v>636</v>
      </c>
      <c r="B19" s="196" t="s">
        <v>637</v>
      </c>
      <c r="C19" s="210" t="s">
        <v>638</v>
      </c>
      <c r="D19" s="210"/>
      <c r="E19" s="210"/>
      <c r="F19" s="210"/>
      <c r="G19" s="210"/>
    </row>
    <row r="20" customFormat="false" ht="19.5" hidden="false" customHeight="true" outlineLevel="0" collapsed="false">
      <c r="A20" s="211" t="s">
        <v>639</v>
      </c>
      <c r="B20" s="196" t="s">
        <v>640</v>
      </c>
      <c r="C20" s="210" t="s">
        <v>638</v>
      </c>
      <c r="D20" s="210"/>
      <c r="E20" s="210"/>
      <c r="F20" s="210"/>
      <c r="G20" s="210"/>
    </row>
    <row r="21" customFormat="false" ht="19.5" hidden="false" customHeight="true" outlineLevel="0" collapsed="false">
      <c r="A21" s="212" t="s">
        <v>641</v>
      </c>
      <c r="B21" s="196" t="s">
        <v>642</v>
      </c>
      <c r="C21" s="210" t="s">
        <v>638</v>
      </c>
      <c r="D21" s="210"/>
      <c r="E21" s="210"/>
      <c r="F21" s="210"/>
      <c r="G21" s="210"/>
    </row>
    <row r="22" customFormat="false" ht="19.5" hidden="false" customHeight="true" outlineLevel="0" collapsed="false">
      <c r="A22" s="213" t="s">
        <v>643</v>
      </c>
      <c r="B22" s="196" t="s">
        <v>644</v>
      </c>
      <c r="C22" s="210" t="s">
        <v>638</v>
      </c>
      <c r="D22" s="210"/>
      <c r="E22" s="210"/>
      <c r="F22" s="210"/>
      <c r="G22" s="210"/>
    </row>
    <row r="23" customFormat="false" ht="19.5" hidden="false" customHeight="true" outlineLevel="0" collapsed="false">
      <c r="A23" s="214" t="s">
        <v>645</v>
      </c>
      <c r="B23" s="196" t="s">
        <v>646</v>
      </c>
      <c r="C23" s="210" t="s">
        <v>638</v>
      </c>
      <c r="D23" s="210"/>
      <c r="E23" s="210"/>
      <c r="F23" s="210"/>
      <c r="G23" s="210"/>
    </row>
    <row r="24" customFormat="false" ht="19.5" hidden="false" customHeight="true" outlineLevel="0" collapsed="false">
      <c r="A24" s="215" t="s">
        <v>647</v>
      </c>
      <c r="B24" s="196" t="s">
        <v>648</v>
      </c>
      <c r="C24" s="210" t="s">
        <v>638</v>
      </c>
      <c r="D24" s="210"/>
      <c r="E24" s="210"/>
      <c r="F24" s="210"/>
      <c r="G24" s="210"/>
    </row>
    <row r="26" customFormat="false" ht="19.5" hidden="false" customHeight="true" outlineLevel="0" collapsed="false">
      <c r="A26" s="152" t="s">
        <v>649</v>
      </c>
      <c r="B26" s="152"/>
      <c r="C26" s="152"/>
      <c r="D26" s="152"/>
      <c r="E26" s="152"/>
      <c r="F26" s="152"/>
      <c r="G26" s="152"/>
    </row>
    <row r="27" customFormat="false" ht="18" hidden="false" customHeight="true" outlineLevel="0" collapsed="false">
      <c r="A27" s="216" t="s">
        <v>650</v>
      </c>
      <c r="B27" s="216" t="s">
        <v>651</v>
      </c>
      <c r="C27" s="63" t="s">
        <v>652</v>
      </c>
    </row>
    <row r="28" customFormat="false" ht="18" hidden="false" customHeight="true" outlineLevel="0" collapsed="false">
      <c r="A28" s="217" t="s">
        <v>653</v>
      </c>
      <c r="B28" s="217" t="s">
        <v>654</v>
      </c>
      <c r="C28" s="42" t="s">
        <v>655</v>
      </c>
    </row>
    <row r="29" customFormat="false" ht="18" hidden="false" customHeight="true" outlineLevel="0" collapsed="false">
      <c r="A29" s="216" t="s">
        <v>10</v>
      </c>
      <c r="B29" s="216" t="s">
        <v>656</v>
      </c>
      <c r="C29" s="63" t="s">
        <v>657</v>
      </c>
    </row>
    <row r="30" customFormat="false" ht="18" hidden="false" customHeight="true" outlineLevel="0" collapsed="false">
      <c r="A30" s="217" t="s">
        <v>11</v>
      </c>
      <c r="B30" s="217" t="s">
        <v>658</v>
      </c>
      <c r="C30" s="42" t="s">
        <v>659</v>
      </c>
    </row>
    <row r="31" customFormat="false" ht="18" hidden="false" customHeight="true" outlineLevel="0" collapsed="false">
      <c r="A31" s="216" t="s">
        <v>660</v>
      </c>
      <c r="B31" s="216" t="s">
        <v>661</v>
      </c>
      <c r="C31" s="63" t="s">
        <v>662</v>
      </c>
    </row>
    <row r="32" customFormat="false" ht="18" hidden="false" customHeight="true" outlineLevel="0" collapsed="false">
      <c r="A32" s="217" t="s">
        <v>13</v>
      </c>
      <c r="B32" s="217" t="s">
        <v>663</v>
      </c>
      <c r="C32" s="42" t="s">
        <v>664</v>
      </c>
    </row>
    <row r="33" customFormat="false" ht="18" hidden="false" customHeight="true" outlineLevel="0" collapsed="false">
      <c r="A33" s="216" t="s">
        <v>665</v>
      </c>
      <c r="B33" s="216" t="s">
        <v>666</v>
      </c>
      <c r="C33" s="63" t="s">
        <v>667</v>
      </c>
    </row>
    <row r="34" customFormat="false" ht="18" hidden="false" customHeight="true" outlineLevel="0" collapsed="false">
      <c r="A34" s="217" t="s">
        <v>668</v>
      </c>
      <c r="B34" s="217" t="s">
        <v>669</v>
      </c>
      <c r="C34" s="42" t="s">
        <v>670</v>
      </c>
    </row>
    <row r="35" customFormat="false" ht="18" hidden="false" customHeight="true" outlineLevel="0" collapsed="false">
      <c r="A35" s="216" t="s">
        <v>671</v>
      </c>
      <c r="B35" s="216" t="s">
        <v>672</v>
      </c>
      <c r="C35" s="63" t="s">
        <v>673</v>
      </c>
    </row>
    <row r="36" customFormat="false" ht="18" hidden="false" customHeight="true" outlineLevel="0" collapsed="false">
      <c r="A36" s="217" t="s">
        <v>674</v>
      </c>
      <c r="B36" s="217" t="s">
        <v>675</v>
      </c>
      <c r="C36" s="42" t="s">
        <v>676</v>
      </c>
    </row>
    <row r="39" customFormat="false" ht="21.75" hidden="false" customHeight="true" outlineLevel="0" collapsed="false">
      <c r="A39" s="190" t="s">
        <v>677</v>
      </c>
      <c r="B39" s="190"/>
      <c r="C39" s="190"/>
      <c r="D39" s="190"/>
      <c r="E39" s="190"/>
      <c r="F39" s="190"/>
      <c r="G39" s="190"/>
    </row>
    <row r="40" customFormat="false" ht="19.5" hidden="false" customHeight="true" outlineLevel="0" collapsed="false">
      <c r="A40" s="218" t="s">
        <v>678</v>
      </c>
      <c r="B40" s="219" t="s">
        <v>679</v>
      </c>
      <c r="C40" s="165" t="s">
        <v>680</v>
      </c>
      <c r="D40" s="165" t="s">
        <v>681</v>
      </c>
      <c r="E40" s="220" t="s">
        <v>682</v>
      </c>
    </row>
    <row r="41" customFormat="false" ht="19.5" hidden="false" customHeight="true" outlineLevel="0" collapsed="false">
      <c r="A41" s="218" t="s">
        <v>683</v>
      </c>
      <c r="B41" s="216" t="s">
        <v>684</v>
      </c>
      <c r="C41" s="63" t="s">
        <v>685</v>
      </c>
      <c r="D41" s="63" t="s">
        <v>686</v>
      </c>
      <c r="E41" s="221" t="s">
        <v>687</v>
      </c>
    </row>
    <row r="42" customFormat="false" ht="19.5" hidden="false" customHeight="true" outlineLevel="0" collapsed="false">
      <c r="A42" s="218" t="s">
        <v>688</v>
      </c>
      <c r="B42" s="219" t="s">
        <v>67</v>
      </c>
      <c r="C42" s="165" t="s">
        <v>689</v>
      </c>
      <c r="D42" s="165" t="s">
        <v>690</v>
      </c>
      <c r="E42" s="220" t="s">
        <v>687</v>
      </c>
    </row>
    <row r="43" customFormat="false" ht="19.5" hidden="false" customHeight="true" outlineLevel="0" collapsed="false">
      <c r="A43" s="218" t="s">
        <v>691</v>
      </c>
      <c r="B43" s="216" t="s">
        <v>692</v>
      </c>
      <c r="C43" s="63" t="s">
        <v>693</v>
      </c>
      <c r="D43" s="63" t="s">
        <v>694</v>
      </c>
      <c r="E43" s="221" t="s">
        <v>695</v>
      </c>
    </row>
    <row r="44" customFormat="false" ht="19.5" hidden="false" customHeight="true" outlineLevel="0" collapsed="false">
      <c r="A44" s="218" t="s">
        <v>696</v>
      </c>
      <c r="B44" s="219" t="s">
        <v>697</v>
      </c>
      <c r="C44" s="165" t="s">
        <v>698</v>
      </c>
      <c r="D44" s="165" t="s">
        <v>699</v>
      </c>
      <c r="E44" s="220" t="s">
        <v>700</v>
      </c>
    </row>
    <row r="45" customFormat="false" ht="19.5" hidden="false" customHeight="true" outlineLevel="0" collapsed="false">
      <c r="A45" s="218" t="s">
        <v>701</v>
      </c>
      <c r="B45" s="216" t="s">
        <v>702</v>
      </c>
      <c r="C45" s="63" t="s">
        <v>703</v>
      </c>
      <c r="D45" s="63" t="s">
        <v>699</v>
      </c>
      <c r="E45" s="221" t="s">
        <v>700</v>
      </c>
    </row>
    <row r="46" customFormat="false" ht="19.5" hidden="false" customHeight="true" outlineLevel="0" collapsed="false">
      <c r="A46" s="218" t="s">
        <v>704</v>
      </c>
      <c r="B46" s="219" t="s">
        <v>705</v>
      </c>
      <c r="C46" s="165" t="s">
        <v>706</v>
      </c>
      <c r="D46" s="165" t="s">
        <v>699</v>
      </c>
      <c r="E46" s="220" t="s">
        <v>700</v>
      </c>
    </row>
    <row r="47" customFormat="false" ht="19.5" hidden="false" customHeight="true" outlineLevel="0" collapsed="false">
      <c r="A47" s="218" t="s">
        <v>707</v>
      </c>
      <c r="B47" s="216" t="s">
        <v>708</v>
      </c>
      <c r="C47" s="63" t="s">
        <v>709</v>
      </c>
      <c r="D47" s="63" t="s">
        <v>710</v>
      </c>
      <c r="E47" s="221" t="s">
        <v>711</v>
      </c>
    </row>
    <row r="48" customFormat="false" ht="19.5" hidden="false" customHeight="true" outlineLevel="0" collapsed="false">
      <c r="A48" s="218" t="s">
        <v>712</v>
      </c>
      <c r="B48" s="219" t="s">
        <v>713</v>
      </c>
      <c r="C48" s="165" t="s">
        <v>714</v>
      </c>
      <c r="D48" s="165" t="s">
        <v>715</v>
      </c>
      <c r="E48" s="220" t="s">
        <v>716</v>
      </c>
    </row>
    <row r="49" customFormat="false" ht="19.5" hidden="false" customHeight="true" outlineLevel="0" collapsed="false">
      <c r="A49" s="218" t="s">
        <v>717</v>
      </c>
      <c r="B49" s="216" t="s">
        <v>718</v>
      </c>
      <c r="C49" s="63" t="s">
        <v>719</v>
      </c>
      <c r="D49" s="63" t="s">
        <v>720</v>
      </c>
      <c r="E49" s="221" t="s">
        <v>721</v>
      </c>
    </row>
    <row r="50" customFormat="false" ht="19.5" hidden="false" customHeight="true" outlineLevel="0" collapsed="false">
      <c r="A50" s="218" t="s">
        <v>722</v>
      </c>
      <c r="B50" s="219" t="s">
        <v>723</v>
      </c>
      <c r="C50" s="165" t="s">
        <v>724</v>
      </c>
      <c r="D50" s="165" t="s">
        <v>725</v>
      </c>
      <c r="E50" s="220" t="s">
        <v>711</v>
      </c>
    </row>
    <row r="51" customFormat="false" ht="19.5" hidden="false" customHeight="true" outlineLevel="0" collapsed="false">
      <c r="A51" s="218" t="s">
        <v>726</v>
      </c>
      <c r="B51" s="216" t="s">
        <v>727</v>
      </c>
      <c r="C51" s="63" t="s">
        <v>728</v>
      </c>
      <c r="D51" s="63" t="s">
        <v>699</v>
      </c>
      <c r="E51" s="221" t="s">
        <v>700</v>
      </c>
    </row>
  </sheetData>
  <mergeCells count="12">
    <mergeCell ref="A1:G1"/>
    <mergeCell ref="A3:G3"/>
    <mergeCell ref="A10:G10"/>
    <mergeCell ref="A18:G18"/>
    <mergeCell ref="C19:G19"/>
    <mergeCell ref="C20:G20"/>
    <mergeCell ref="C21:G21"/>
    <mergeCell ref="C22:G22"/>
    <mergeCell ref="C23:G23"/>
    <mergeCell ref="C24:G24"/>
    <mergeCell ref="A26:G26"/>
    <mergeCell ref="A39:G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>
    <row r="1" customFormat="false" ht="15" hidden="false" customHeight="true" outlineLevel="0" collapsed="false">
      <c r="A1" s="1" t="s">
        <v>107</v>
      </c>
      <c r="B1" s="1" t="s">
        <v>93</v>
      </c>
      <c r="C1" s="1" t="s">
        <v>88</v>
      </c>
      <c r="D1" s="1" t="s">
        <v>87</v>
      </c>
    </row>
    <row r="2" customFormat="false" ht="15" hidden="false" customHeight="true" outlineLevel="0" collapsed="false">
      <c r="A2" s="1" t="s">
        <v>92</v>
      </c>
      <c r="B2" s="1" t="s">
        <v>119</v>
      </c>
      <c r="C2" s="1" t="s">
        <v>103</v>
      </c>
      <c r="D2" s="1" t="s">
        <v>148</v>
      </c>
    </row>
    <row r="3" customFormat="false" ht="15" hidden="false" customHeight="true" outlineLevel="0" collapsed="false">
      <c r="A3" s="1" t="s">
        <v>729</v>
      </c>
      <c r="B3" s="1" t="s">
        <v>154</v>
      </c>
      <c r="C3" s="1" t="s">
        <v>447</v>
      </c>
    </row>
    <row r="4" customFormat="false" ht="15" hidden="false" customHeight="true" outlineLevel="0" collapsed="false">
      <c r="A4" s="1" t="s">
        <v>335</v>
      </c>
      <c r="B4" s="1" t="s">
        <v>219</v>
      </c>
      <c r="C4" s="1" t="s">
        <v>213</v>
      </c>
    </row>
    <row r="5" customFormat="false" ht="15" hidden="false" customHeight="true" outlineLevel="0" collapsed="false">
      <c r="A5" s="1" t="s">
        <v>165</v>
      </c>
      <c r="C5" s="1" t="s">
        <v>619</v>
      </c>
    </row>
    <row r="6" customFormat="false" ht="15" hidden="false" customHeight="true" outlineLevel="0" collapsed="false">
      <c r="A6" s="1" t="s">
        <v>118</v>
      </c>
    </row>
    <row r="7" customFormat="false" ht="15" hidden="false" customHeight="true" outlineLevel="0" collapsed="false">
      <c r="A7" s="1" t="s">
        <v>130</v>
      </c>
    </row>
    <row r="8" customFormat="false" ht="15" hidden="false" customHeight="true" outlineLevel="0" collapsed="false">
      <c r="A8" s="1" t="s">
        <v>197</v>
      </c>
    </row>
    <row r="9" customFormat="false" ht="15" hidden="false" customHeight="true" outlineLevel="0" collapsed="false">
      <c r="A9" s="1" t="s">
        <v>289</v>
      </c>
    </row>
    <row r="10" customFormat="false" ht="15" hidden="false" customHeight="true" outlineLevel="0" collapsed="false">
      <c r="A10" s="1" t="s">
        <v>153</v>
      </c>
    </row>
    <row r="11" customFormat="false" ht="15" hidden="false" customHeight="true" outlineLevel="0" collapsed="false">
      <c r="A11" s="1" t="s">
        <v>218</v>
      </c>
    </row>
    <row r="12" customFormat="false" ht="15" hidden="false" customHeight="true" outlineLevel="0" collapsed="false">
      <c r="A12" s="1" t="s">
        <v>730</v>
      </c>
    </row>
    <row r="13" customFormat="false" ht="15" hidden="false" customHeight="true" outlineLevel="0" collapsed="false">
      <c r="A13" s="1" t="s">
        <v>474</v>
      </c>
    </row>
    <row r="14" customFormat="false" ht="15" hidden="false" customHeight="true" outlineLevel="0" collapsed="false">
      <c r="A14" s="1" t="s">
        <v>731</v>
      </c>
    </row>
    <row r="15" customFormat="false" ht="15" hidden="false" customHeight="true" outlineLevel="0" collapsed="false">
      <c r="A15" s="1" t="s">
        <v>732</v>
      </c>
    </row>
    <row r="16" customFormat="false" ht="15" hidden="false" customHeight="true" outlineLevel="0" collapsed="false">
      <c r="A16" s="1" t="s">
        <v>733</v>
      </c>
    </row>
    <row r="17" customFormat="false" ht="15" hidden="false" customHeight="true" outlineLevel="0" collapsed="false">
      <c r="A17" s="1" t="s">
        <v>734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2026-05-25T19:44:18Z</dcterms:created>
  <dc:creator>openpyxl</dc:creator>
  <dc:description/>
  <dc:language>en-US</dc:language>
  <cp:lastModifiedBy/>
  <dcterms:modified xsi:type="dcterms:W3CDTF">2026-05-26T03:57:11Z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